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4370" windowHeight="6600" activeTab="1"/>
  </bookViews>
  <sheets>
    <sheet name="юноши" sheetId="3" r:id="rId1"/>
    <sheet name="девушки" sheetId="1" r:id="rId2"/>
    <sheet name="Карточка" sheetId="2" state="hidden" r:id="rId3"/>
  </sheets>
  <definedNames>
    <definedName name="_xlnm._FilterDatabase" localSheetId="1" hidden="1">девушки!$B$100:$I$102</definedName>
    <definedName name="_xlnm._FilterDatabase" localSheetId="0" hidden="1">юноши!$B$100:$I$102</definedName>
    <definedName name="_xlnm.Print_Titles" localSheetId="1">девушки!$99:$99</definedName>
    <definedName name="_xlnm.Print_Titles" localSheetId="0">юноши!$99:$99</definedName>
    <definedName name="_xlnm.Print_Area" localSheetId="2">Карточка!$A$7:$P$211</definedName>
  </definedNames>
  <calcPr calcId="114210" fullCalcOnLoad="1"/>
</workbook>
</file>

<file path=xl/calcChain.xml><?xml version="1.0" encoding="utf-8"?>
<calcChain xmlns="http://schemas.openxmlformats.org/spreadsheetml/2006/main">
  <c r="C132" i="2"/>
  <c r="C50"/>
  <c r="N204"/>
  <c r="L204"/>
  <c r="C204"/>
  <c r="H201"/>
  <c r="G201"/>
  <c r="C201"/>
  <c r="H199"/>
  <c r="G199"/>
  <c r="C199"/>
  <c r="M197"/>
  <c r="J197"/>
  <c r="C197"/>
  <c r="N195"/>
  <c r="J195"/>
  <c r="C195"/>
  <c r="N182"/>
  <c r="L182"/>
  <c r="C182"/>
  <c r="H179"/>
  <c r="G179"/>
  <c r="C179"/>
  <c r="H177"/>
  <c r="G177"/>
  <c r="C177"/>
  <c r="M175"/>
  <c r="J175"/>
  <c r="C175"/>
  <c r="N173"/>
  <c r="J173"/>
  <c r="C173"/>
  <c r="N163"/>
  <c r="L163"/>
  <c r="C163"/>
  <c r="H160"/>
  <c r="G160"/>
  <c r="C160"/>
  <c r="H158"/>
  <c r="G158"/>
  <c r="C158"/>
  <c r="M156"/>
  <c r="J156"/>
  <c r="C156"/>
  <c r="N154"/>
  <c r="J154"/>
  <c r="C154"/>
  <c r="N141"/>
  <c r="L141"/>
  <c r="C141"/>
  <c r="H138"/>
  <c r="G138"/>
  <c r="C138"/>
  <c r="H136"/>
  <c r="G136"/>
  <c r="C136"/>
  <c r="M134"/>
  <c r="J134"/>
  <c r="C134"/>
  <c r="N132"/>
  <c r="J132"/>
  <c r="N122"/>
  <c r="L122"/>
  <c r="C122"/>
  <c r="H119"/>
  <c r="G119"/>
  <c r="C119"/>
  <c r="H117"/>
  <c r="G117"/>
  <c r="C117"/>
  <c r="M115"/>
  <c r="J115"/>
  <c r="C115"/>
  <c r="N113"/>
  <c r="J113"/>
  <c r="C113"/>
  <c r="N100"/>
  <c r="L100"/>
  <c r="C100"/>
  <c r="H97"/>
  <c r="G97"/>
  <c r="C97"/>
  <c r="H95"/>
  <c r="G95"/>
  <c r="C95"/>
  <c r="M93"/>
  <c r="J93"/>
  <c r="C93"/>
  <c r="N91"/>
  <c r="J91"/>
  <c r="C91"/>
  <c r="N81"/>
  <c r="L81"/>
  <c r="C81"/>
  <c r="H78"/>
  <c r="G78"/>
  <c r="C78"/>
  <c r="H76"/>
  <c r="G76"/>
  <c r="C76"/>
  <c r="M74"/>
  <c r="J74"/>
  <c r="C74"/>
  <c r="N72"/>
  <c r="J72"/>
  <c r="C72"/>
  <c r="N59"/>
  <c r="L59"/>
  <c r="C59"/>
  <c r="H56"/>
  <c r="G56"/>
  <c r="C56"/>
  <c r="H54"/>
  <c r="G54"/>
  <c r="C54"/>
  <c r="M52"/>
  <c r="J52"/>
  <c r="C52"/>
  <c r="N50"/>
  <c r="J50"/>
  <c r="N40"/>
  <c r="L40"/>
  <c r="C40"/>
  <c r="H37"/>
  <c r="G37"/>
  <c r="C37"/>
  <c r="H35"/>
  <c r="G35"/>
  <c r="C35"/>
  <c r="M33"/>
  <c r="J33"/>
  <c r="C33"/>
  <c r="N31"/>
  <c r="J31"/>
  <c r="C31"/>
  <c r="G15"/>
  <c r="G13"/>
  <c r="N18"/>
  <c r="L18"/>
  <c r="C18"/>
  <c r="H15"/>
  <c r="C15"/>
  <c r="H13"/>
  <c r="C13"/>
  <c r="M11"/>
  <c r="J11"/>
  <c r="C11"/>
  <c r="N9"/>
  <c r="J9"/>
  <c r="C9"/>
</calcChain>
</file>

<file path=xl/sharedStrings.xml><?xml version="1.0" encoding="utf-8"?>
<sst xmlns="http://schemas.openxmlformats.org/spreadsheetml/2006/main" count="514" uniqueCount="168">
  <si>
    <t>АЛТАЙСКИЙ КР.</t>
  </si>
  <si>
    <t>АМУРСКАЯ ОБЛ.</t>
  </si>
  <si>
    <t>АРХАНГЕЛЬСКАЯ ОБЛ.</t>
  </si>
  <si>
    <t>АСТРАХАНСКАЯ ОБЛ.</t>
  </si>
  <si>
    <t>БЕЛГОРОДСКАЯ ОБЛ.</t>
  </si>
  <si>
    <t>БРЯНСКАЯ ОБЛ.</t>
  </si>
  <si>
    <t>ВЛАДИМИРСКАЯ ОБЛ.</t>
  </si>
  <si>
    <t>ВОЛГОГРАДСКАЯ ОБЛ.</t>
  </si>
  <si>
    <t>4х100</t>
  </si>
  <si>
    <t>ВОЛОГОДСКАЯ ОБЛ.</t>
  </si>
  <si>
    <t>4х200</t>
  </si>
  <si>
    <t>ВОРОНЕЖСКАЯ ОБЛ.</t>
  </si>
  <si>
    <t>4х400</t>
  </si>
  <si>
    <t>ЕВРЕЙСКАЯ АО</t>
  </si>
  <si>
    <t>4х800</t>
  </si>
  <si>
    <t>ЗАБАЙКАЛЬСКИЙ КР.</t>
  </si>
  <si>
    <t>110СБ</t>
  </si>
  <si>
    <t>ИВАНОВСКАЯ ОБЛ.</t>
  </si>
  <si>
    <t>400СБ</t>
  </si>
  <si>
    <t>ИРКУТСКАЯ ОБЛ.</t>
  </si>
  <si>
    <t>2000СП</t>
  </si>
  <si>
    <t>КАБАРДИНО-БАЛКАРСКАЯ  РЕСП.</t>
  </si>
  <si>
    <t>3000СП</t>
  </si>
  <si>
    <t>КАЛИНИНГРАДСКАЯ ОБЛ.</t>
  </si>
  <si>
    <t>3000СХ</t>
  </si>
  <si>
    <t>КАЛУЖСКАЯ ОБЛ.</t>
  </si>
  <si>
    <t>5000СХ</t>
  </si>
  <si>
    <t>КАМЧАТСКАЯ ОБЛ.</t>
  </si>
  <si>
    <t>10000СХ</t>
  </si>
  <si>
    <t>КАРАЧАЕВО-ЧЕРКЕССКАЯ  РЕСП.</t>
  </si>
  <si>
    <t>20км СХ</t>
  </si>
  <si>
    <t>КЕМЕРОВСКАЯ ОБЛ.</t>
  </si>
  <si>
    <t>35км СХ</t>
  </si>
  <si>
    <t>КИРОВСКАЯ ОБЛ.</t>
  </si>
  <si>
    <t>50км СХ</t>
  </si>
  <si>
    <t>ВЫСОТА</t>
  </si>
  <si>
    <t>КОСТРОМСКАЯ ОБЛ.</t>
  </si>
  <si>
    <t>ШЕСТ</t>
  </si>
  <si>
    <t>КРАСНОДАРСКИЙ КР.</t>
  </si>
  <si>
    <t>ДЛИНА</t>
  </si>
  <si>
    <t>КРАСНОЯРСКИЙ КР.</t>
  </si>
  <si>
    <t>ТРОЙНОЙ</t>
  </si>
  <si>
    <t>КУРГАНСКАЯ ОБЛ.</t>
  </si>
  <si>
    <t>ДИСК</t>
  </si>
  <si>
    <t>КУРСКАЯ ОБЛ.</t>
  </si>
  <si>
    <t>МОЛОТ</t>
  </si>
  <si>
    <t>ЛЕНИНГРАДСКАЯ ОБЛ.</t>
  </si>
  <si>
    <t>КОПЬЕ</t>
  </si>
  <si>
    <t>ЛИПЕЦКАЯ ОБЛ.</t>
  </si>
  <si>
    <t>ЯДРО</t>
  </si>
  <si>
    <t>МАГАДАНСКАЯ ОБЛ.</t>
  </si>
  <si>
    <t>6БОРЬЕ</t>
  </si>
  <si>
    <t>МОСКВА-1</t>
  </si>
  <si>
    <t>8БОРЬЕ</t>
  </si>
  <si>
    <t>МОСКВА-2</t>
  </si>
  <si>
    <t>10БОРЬЕ</t>
  </si>
  <si>
    <t>МОСКОВСКАЯ ОБЛ.</t>
  </si>
  <si>
    <t>МУРМАНСКАЯ ОБЛ.</t>
  </si>
  <si>
    <t>НЕНЕЦКИЙ АО</t>
  </si>
  <si>
    <t>НИЖЕГОРОДСКАЯ ОБЛ.</t>
  </si>
  <si>
    <t>НОВГОРОДСКАЯ ОБЛ.</t>
  </si>
  <si>
    <t>НОВОСИБИРСКАЯ ОБЛ.</t>
  </si>
  <si>
    <t>ОМСКАЯ ОБЛ.</t>
  </si>
  <si>
    <t>ОРЕНБУРГСКАЯ ОБЛ.</t>
  </si>
  <si>
    <t>ОРЛОВСКАЯ ОБЛ.</t>
  </si>
  <si>
    <t>ПЕНЗЕНСКАЯ ОБЛ.</t>
  </si>
  <si>
    <t>ПЕРМСКИЙ КР.</t>
  </si>
  <si>
    <t>ПРИМОРСКИЙ КР.</t>
  </si>
  <si>
    <t>ПСКОВСКАЯ ОБЛ.</t>
  </si>
  <si>
    <t>РЕСП. АДЫГЕЯ</t>
  </si>
  <si>
    <t>РЕСП. АЛТАЙ</t>
  </si>
  <si>
    <t>РЕСП. БАШКОРТОСТАН</t>
  </si>
  <si>
    <t>РЕСП. БУРЯТИЯ</t>
  </si>
  <si>
    <t>РЕСП. ДАГЕСТАН</t>
  </si>
  <si>
    <t>РЕСП. ИНГУШЕТИЯ</t>
  </si>
  <si>
    <t>РЕСП. КАЛМЫКИЯ</t>
  </si>
  <si>
    <t>РЕСП. КАРЕЛИЯ</t>
  </si>
  <si>
    <t>РЕСП. КОМИ</t>
  </si>
  <si>
    <t>РЕСП. МАРИЙ ЭЛ</t>
  </si>
  <si>
    <t>РЕСП. МОРДОВИЯ</t>
  </si>
  <si>
    <t>РЕСП. САХА (ЯКУТИЯ)</t>
  </si>
  <si>
    <t>РЕСП. СЕВЕРНАЯ ОСЕТИЯ – АЛАНИЯ</t>
  </si>
  <si>
    <t>РЕСП. ТАТАРСТАН</t>
  </si>
  <si>
    <t>РЕСП. ТУВА</t>
  </si>
  <si>
    <t>РЕСП. ХАКАСИЯ</t>
  </si>
  <si>
    <t>РОСТОВСКАЯ ОБЛ.</t>
  </si>
  <si>
    <t>РЯЗАНСКАЯ ОБЛ.</t>
  </si>
  <si>
    <t>САМАРСКАЯ ОБЛ.</t>
  </si>
  <si>
    <t>САНКТ-ПЕТЕРБУРГ-1</t>
  </si>
  <si>
    <t>САНКТ-ПЕТЕРБУРГ-2</t>
  </si>
  <si>
    <t>САРАТОВСКАЯ ОБЛ.</t>
  </si>
  <si>
    <t>САХАЛИНСКАЯ ОБЛ.</t>
  </si>
  <si>
    <t>СВЕРДЛОВСКАЯ ОБЛ.</t>
  </si>
  <si>
    <t>СМОЛЕНСКАЯ ОБЛ.</t>
  </si>
  <si>
    <t>СТАВРОПОЛЬСКИЙ КР.</t>
  </si>
  <si>
    <t>ТАМБОВСКАЯ ОБЛ.</t>
  </si>
  <si>
    <t>ТВЕРСКАЯ ОБЛ.</t>
  </si>
  <si>
    <t>ТОМСКАЯ ОБЛ.</t>
  </si>
  <si>
    <t>ТУЛЬСКАЯ ОБЛ.</t>
  </si>
  <si>
    <t>ТЮМЕНСКАЯ ОБЛ.</t>
  </si>
  <si>
    <t>УДМУРТСКАЯ РЕСП.</t>
  </si>
  <si>
    <t>УЛЬЯНОВСКАЯ ОБЛ.</t>
  </si>
  <si>
    <t>ХАБАРОВСКИЙ КР.</t>
  </si>
  <si>
    <t>ХАНТЫ-МАНСИЙСКИЙ АО</t>
  </si>
  <si>
    <t>ЧЕЛЯБИНСКАЯ ОБЛ.</t>
  </si>
  <si>
    <t>ЧЕЧЕНСКАЯ РЕСП.</t>
  </si>
  <si>
    <t>ЧУВАШСКАЯ РЕСП.</t>
  </si>
  <si>
    <t>ЧУКОТСКИЙ АО</t>
  </si>
  <si>
    <t>ЯМАЛО-НЕНЕЦКИЙ АО</t>
  </si>
  <si>
    <t>ЯРОСЛАВСКАЯ ОБЛ.</t>
  </si>
  <si>
    <t>МОСКВА</t>
  </si>
  <si>
    <t>САНКТ-ПЕТЕРБУРГ</t>
  </si>
  <si>
    <t>Номер
▼ ▼</t>
  </si>
  <si>
    <t>Фамилия, Имя</t>
  </si>
  <si>
    <t>Дата рожд.</t>
  </si>
  <si>
    <t>Квал.</t>
  </si>
  <si>
    <t xml:space="preserve"> Команда</t>
  </si>
  <si>
    <t>Организация</t>
  </si>
  <si>
    <t>Тренер</t>
  </si>
  <si>
    <t>Вид</t>
  </si>
  <si>
    <t>Лучш.
сезона</t>
  </si>
  <si>
    <t>Печать личной карточки участника соревнований</t>
  </si>
  <si>
    <t>Индекс
команды:</t>
  </si>
  <si>
    <t>Вид программы</t>
  </si>
  <si>
    <t>Фамилия Имя участника</t>
  </si>
  <si>
    <t>Квалиф.</t>
  </si>
  <si>
    <t>Фамилия Имя Отчество тренера (ов)</t>
  </si>
  <si>
    <t>Личн. рекорд</t>
  </si>
  <si>
    <t>Субъект РФ,  команда</t>
  </si>
  <si>
    <t>Ведомство, ДСО</t>
  </si>
  <si>
    <t>Параллельный зачет</t>
  </si>
  <si>
    <t>Соревнования</t>
  </si>
  <si>
    <t>Разряд</t>
  </si>
  <si>
    <t>Место</t>
  </si>
  <si>
    <t>Очки</t>
  </si>
  <si>
    <t>Квалиф. (забеги)</t>
  </si>
  <si>
    <t>Основные (п/финал)</t>
  </si>
  <si>
    <t>Финал</t>
  </si>
  <si>
    <t>Возрастная группа</t>
  </si>
  <si>
    <t>Номер участ.</t>
  </si>
  <si>
    <t>Зачет:</t>
  </si>
  <si>
    <t>Лучш. сезона</t>
  </si>
  <si>
    <t>Результаты</t>
  </si>
  <si>
    <t>Лучший рез.</t>
  </si>
  <si>
    <t>Выберите меню "Файл" -&gt; "Печать" и укажите диапазон страниц для печати</t>
  </si>
  <si>
    <t>Всего страниц - пять.  На каждой странице расположено по две карточки</t>
  </si>
  <si>
    <r>
      <t>Введите начало диапазона печати</t>
    </r>
    <r>
      <rPr>
        <sz val="12"/>
        <rFont val="Century Gothic"/>
        <family val="2"/>
        <charset val="204"/>
      </rPr>
      <t xml:space="preserve"> (число от 101 до 991):</t>
    </r>
  </si>
  <si>
    <t>Новочебоксарск</t>
  </si>
  <si>
    <t>СШОР№3</t>
  </si>
  <si>
    <t>длина</t>
  </si>
  <si>
    <t xml:space="preserve">                                                                                                           15.15- Финал 60м с/б юноши 2001-02гг.р.                                                                                                          
15.20- Финал 60м девушки 2003-04гг.р.                                                                                                          15.25- Финал 60м юноши 2003-04гг.р.                                                                                                             15.30- Финал 60м девушки 2001-02гг.р.                                                                                                           15.35 Финал 60м юноши 2001-02гг.р.                                                                                                                                                                                                                   
15.40- Прыжок в высоту девушки 2003-04гг.р.,девушки 2001-02гг.р.                                                                                                   15.40- Прыжок в высоту девушки юноши 2003-04гг.р.,юноши 2001-02гг.р.
 Толкание ядра девушки 2003-04гг.р.,девушки 2001-02гг.р.                                             Толкание ядра  юноши 2003-04гг.р.,юноши 2001-02гг.р.                                                                                                          </t>
  </si>
  <si>
    <t>Мархунова Светлана</t>
  </si>
  <si>
    <t>3ю</t>
  </si>
  <si>
    <t>Варламова Екатерина</t>
  </si>
  <si>
    <t>ДЮСШ №2</t>
  </si>
  <si>
    <t>Мясоедов К.В,</t>
  </si>
  <si>
    <t>1 юн</t>
  </si>
  <si>
    <t>Михайлов А.А.</t>
  </si>
  <si>
    <t>2 юн</t>
  </si>
  <si>
    <t>Сергеев Дмитрий</t>
  </si>
  <si>
    <t>Аринин Иван</t>
  </si>
  <si>
    <t>Порфирьев А.П.</t>
  </si>
  <si>
    <t>Иванов С.В.</t>
  </si>
  <si>
    <t>60 с/б</t>
  </si>
  <si>
    <t>01.12.2004</t>
  </si>
  <si>
    <t>05.07.2004</t>
  </si>
  <si>
    <t>01.01.2004</t>
  </si>
  <si>
    <t>02.01.2004</t>
  </si>
</sst>
</file>

<file path=xl/styles.xml><?xml version="1.0" encoding="utf-8"?>
<styleSheet xmlns="http://schemas.openxmlformats.org/spreadsheetml/2006/main">
  <numFmts count="1">
    <numFmt numFmtId="164" formatCode="dd/mm/yy;@"/>
  </numFmts>
  <fonts count="52">
    <font>
      <sz val="10"/>
      <name val="Arial Cyr"/>
      <charset val="204"/>
    </font>
    <font>
      <b/>
      <sz val="9"/>
      <name val="Arial"/>
      <family val="2"/>
    </font>
    <font>
      <sz val="9"/>
      <name val="Arial Cyr"/>
      <family val="2"/>
      <charset val="204"/>
    </font>
    <font>
      <sz val="9"/>
      <name val="Arial Narrow"/>
      <family val="2"/>
      <charset val="204"/>
    </font>
    <font>
      <sz val="8"/>
      <name val="Arial"/>
      <family val="2"/>
    </font>
    <font>
      <sz val="8"/>
      <name val="Arial Cyr"/>
      <family val="2"/>
      <charset val="204"/>
    </font>
    <font>
      <sz val="8"/>
      <name val="Arial Narrow"/>
      <family val="2"/>
      <charset val="204"/>
    </font>
    <font>
      <sz val="8"/>
      <name val="Arial"/>
      <family val="2"/>
      <charset val="204"/>
    </font>
    <font>
      <sz val="9"/>
      <name val="Arial"/>
      <family val="2"/>
    </font>
    <font>
      <b/>
      <sz val="8"/>
      <color indexed="10"/>
      <name val="Arial Cyr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9"/>
      <color indexed="14"/>
      <name val="Arial"/>
      <family val="2"/>
      <charset val="204"/>
    </font>
    <font>
      <sz val="9"/>
      <color indexed="14"/>
      <name val="Arial Narrow"/>
      <family val="2"/>
      <charset val="204"/>
    </font>
    <font>
      <b/>
      <sz val="8"/>
      <color indexed="14"/>
      <name val="Arial"/>
      <family val="2"/>
      <charset val="204"/>
    </font>
    <font>
      <b/>
      <sz val="8"/>
      <color indexed="14"/>
      <name val="Arial Narrow"/>
      <family val="2"/>
      <charset val="204"/>
    </font>
    <font>
      <sz val="10"/>
      <name val="Arial"/>
      <family val="2"/>
    </font>
    <font>
      <sz val="8"/>
      <name val="Arial Cyr"/>
      <charset val="204"/>
    </font>
    <font>
      <sz val="9"/>
      <color indexed="62"/>
      <name val="Arial Narrow"/>
      <family val="2"/>
      <charset val="204"/>
    </font>
    <font>
      <sz val="9"/>
      <color indexed="55"/>
      <name val="Arial Narrow"/>
      <family val="2"/>
      <charset val="204"/>
    </font>
    <font>
      <sz val="9"/>
      <name val="Arial Cyr"/>
      <charset val="204"/>
    </font>
    <font>
      <b/>
      <sz val="10"/>
      <name val="Arial"/>
      <family val="2"/>
      <charset val="204"/>
    </font>
    <font>
      <sz val="9"/>
      <color indexed="23"/>
      <name val="Arial Narrow"/>
      <family val="2"/>
      <charset val="204"/>
    </font>
    <font>
      <b/>
      <sz val="9"/>
      <color indexed="10"/>
      <name val="Arial Cyr"/>
      <charset val="204"/>
    </font>
    <font>
      <b/>
      <u/>
      <sz val="9"/>
      <name val="Arial Cyr"/>
      <charset val="204"/>
    </font>
    <font>
      <b/>
      <sz val="23"/>
      <color indexed="62"/>
      <name val="Arial Narrow"/>
      <family val="2"/>
      <charset val="204"/>
    </font>
    <font>
      <b/>
      <sz val="12"/>
      <name val="Century Gothic"/>
      <family val="2"/>
      <charset val="204"/>
    </font>
    <font>
      <sz val="12"/>
      <name val="Century Gothic"/>
      <family val="2"/>
      <charset val="204"/>
    </font>
    <font>
      <sz val="10"/>
      <color indexed="23"/>
      <name val="Arial"/>
      <family val="2"/>
      <charset val="204"/>
    </font>
    <font>
      <b/>
      <sz val="12"/>
      <color indexed="9"/>
      <name val="Arial Cyr"/>
      <charset val="204"/>
    </font>
    <font>
      <sz val="12"/>
      <name val="Arial Cyr"/>
      <charset val="204"/>
    </font>
    <font>
      <sz val="10"/>
      <color indexed="9"/>
      <name val="Arial Cyr"/>
      <charset val="204"/>
    </font>
    <font>
      <sz val="14"/>
      <name val="Arial Cyr"/>
      <charset val="204"/>
    </font>
    <font>
      <b/>
      <sz val="12"/>
      <name val="Arial Narrow"/>
      <family val="2"/>
      <charset val="204"/>
    </font>
    <font>
      <sz val="8"/>
      <color indexed="9"/>
      <name val="Arial Narrow"/>
      <family val="2"/>
      <charset val="204"/>
    </font>
    <font>
      <sz val="12"/>
      <name val="Arial Narrow"/>
      <family val="2"/>
      <charset val="204"/>
    </font>
    <font>
      <b/>
      <sz val="10"/>
      <name val="Arial Narrow"/>
      <family val="2"/>
      <charset val="204"/>
    </font>
    <font>
      <sz val="11"/>
      <name val="Arial Narrow"/>
      <family val="2"/>
      <charset val="204"/>
    </font>
    <font>
      <sz val="7"/>
      <name val="Arial"/>
      <family val="2"/>
      <charset val="204"/>
    </font>
    <font>
      <sz val="11"/>
      <name val="Arial"/>
      <family val="2"/>
      <charset val="204"/>
    </font>
    <font>
      <sz val="10"/>
      <name val="Arial Narrow"/>
      <family val="2"/>
      <charset val="204"/>
    </font>
    <font>
      <b/>
      <sz val="16"/>
      <name val="Arial Narrow"/>
      <family val="2"/>
      <charset val="204"/>
    </font>
    <font>
      <b/>
      <sz val="12"/>
      <name val="Arial"/>
      <family val="2"/>
      <charset val="204"/>
    </font>
    <font>
      <b/>
      <sz val="18"/>
      <name val="Arial"/>
      <family val="2"/>
      <charset val="204"/>
    </font>
    <font>
      <b/>
      <sz val="2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color indexed="23"/>
      <name val="Arial Cyr"/>
      <charset val="204"/>
    </font>
    <font>
      <b/>
      <sz val="9"/>
      <color indexed="30"/>
      <name val="Arial"/>
      <family val="2"/>
    </font>
    <font>
      <sz val="9"/>
      <color indexed="30"/>
      <name val="Arial"/>
      <family val="2"/>
      <charset val="204"/>
    </font>
    <font>
      <sz val="9"/>
      <color indexed="30"/>
      <name val="Arial Narrow"/>
      <family val="2"/>
      <charset val="204"/>
    </font>
    <font>
      <sz val="10"/>
      <color indexed="3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lightUp">
        <fgColor indexed="43"/>
        <bgColor indexed="42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lightUp">
        <fgColor indexed="26"/>
        <bgColor indexed="42"/>
      </patternFill>
    </fill>
    <fill>
      <patternFill patternType="lightUp">
        <fgColor indexed="43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7"/>
      </left>
      <right style="hair">
        <color indexed="17"/>
      </right>
      <top style="medium">
        <color indexed="17"/>
      </top>
      <bottom style="medium">
        <color indexed="17"/>
      </bottom>
      <diagonal/>
    </border>
    <border>
      <left style="hair">
        <color indexed="17"/>
      </left>
      <right style="hair">
        <color indexed="17"/>
      </right>
      <top style="medium">
        <color indexed="17"/>
      </top>
      <bottom style="medium">
        <color indexed="17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22"/>
      </top>
      <bottom style="thin">
        <color indexed="22"/>
      </bottom>
      <diagonal/>
    </border>
    <border>
      <left/>
      <right/>
      <top style="dotted">
        <color indexed="29"/>
      </top>
      <bottom style="thin">
        <color indexed="22"/>
      </bottom>
      <diagonal/>
    </border>
    <border>
      <left style="hair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/>
      <right/>
      <top/>
      <bottom style="medium">
        <color indexed="17"/>
      </bottom>
      <diagonal/>
    </border>
    <border>
      <left style="thin">
        <color indexed="22"/>
      </left>
      <right/>
      <top style="thin">
        <color indexed="22"/>
      </top>
      <bottom style="thin">
        <color indexed="55"/>
      </bottom>
      <diagonal/>
    </border>
    <border>
      <left/>
      <right style="thin">
        <color indexed="22"/>
      </right>
      <top style="thin">
        <color indexed="22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dotted">
        <color indexed="29"/>
      </left>
      <right/>
      <top style="dotted">
        <color indexed="29"/>
      </top>
      <bottom style="dotted">
        <color indexed="29"/>
      </bottom>
      <diagonal/>
    </border>
    <border>
      <left/>
      <right style="dotted">
        <color indexed="29"/>
      </right>
      <top style="dotted">
        <color indexed="29"/>
      </top>
      <bottom/>
      <diagonal/>
    </border>
  </borders>
  <cellStyleXfs count="1">
    <xf numFmtId="0" fontId="0" fillId="0" borderId="0"/>
  </cellStyleXfs>
  <cellXfs count="170">
    <xf numFmtId="0" fontId="0" fillId="0" borderId="0" xfId="0"/>
    <xf numFmtId="1" fontId="1" fillId="0" borderId="0" xfId="0" applyNumberFormat="1" applyFont="1" applyBorder="1" applyAlignment="1" applyProtection="1">
      <alignment horizontal="center" vertical="top"/>
      <protection locked="0"/>
    </xf>
    <xf numFmtId="0" fontId="2" fillId="0" borderId="0" xfId="0" applyNumberFormat="1" applyFont="1" applyFill="1" applyBorder="1" applyAlignment="1" applyProtection="1">
      <alignment vertical="top" wrapText="1"/>
      <protection locked="0" hidden="1"/>
    </xf>
    <xf numFmtId="0" fontId="5" fillId="2" borderId="1" xfId="0" applyNumberFormat="1" applyFont="1" applyFill="1" applyBorder="1" applyAlignment="1" applyProtection="1">
      <alignment vertical="top" wrapText="1"/>
      <protection locked="0" hidden="1"/>
    </xf>
    <xf numFmtId="49" fontId="7" fillId="0" borderId="0" xfId="0" applyNumberFormat="1" applyFont="1" applyBorder="1" applyAlignment="1" applyProtection="1">
      <alignment horizontal="left" vertical="top" wrapText="1"/>
      <protection locked="0"/>
    </xf>
    <xf numFmtId="49" fontId="6" fillId="0" borderId="0" xfId="0" applyNumberFormat="1" applyFont="1" applyBorder="1" applyAlignment="1" applyProtection="1">
      <alignment horizontal="left" vertical="top" wrapText="1"/>
      <protection locked="0"/>
    </xf>
    <xf numFmtId="0" fontId="8" fillId="3" borderId="0" xfId="0" applyFont="1" applyFill="1" applyBorder="1" applyAlignment="1" applyProtection="1">
      <alignment vertical="top"/>
      <protection locked="0"/>
    </xf>
    <xf numFmtId="49" fontId="8" fillId="0" borderId="0" xfId="0" applyNumberFormat="1" applyFont="1" applyFill="1" applyBorder="1" applyAlignment="1" applyProtection="1">
      <alignment vertical="top" wrapText="1"/>
      <protection locked="0"/>
    </xf>
    <xf numFmtId="0" fontId="5" fillId="0" borderId="0" xfId="0" applyNumberFormat="1" applyFont="1" applyBorder="1" applyAlignment="1" applyProtection="1">
      <alignment vertical="top" wrapText="1"/>
      <protection locked="0"/>
    </xf>
    <xf numFmtId="49" fontId="8" fillId="0" borderId="0" xfId="0" applyNumberFormat="1" applyFont="1" applyBorder="1" applyAlignment="1" applyProtection="1">
      <alignment vertical="top" wrapText="1"/>
      <protection locked="0"/>
    </xf>
    <xf numFmtId="0" fontId="9" fillId="0" borderId="0" xfId="0" applyNumberFormat="1" applyFont="1" applyBorder="1" applyAlignment="1" applyProtection="1">
      <alignment vertical="top" wrapText="1"/>
      <protection locked="0"/>
    </xf>
    <xf numFmtId="1" fontId="10" fillId="4" borderId="2" xfId="0" applyNumberFormat="1" applyFont="1" applyFill="1" applyBorder="1" applyAlignment="1" applyProtection="1">
      <alignment horizontal="center" vertical="top" wrapText="1"/>
      <protection locked="0"/>
    </xf>
    <xf numFmtId="49" fontId="10" fillId="4" borderId="3" xfId="0" applyNumberFormat="1" applyFont="1" applyFill="1" applyBorder="1" applyAlignment="1" applyProtection="1">
      <alignment vertical="top" wrapText="1"/>
      <protection locked="0"/>
    </xf>
    <xf numFmtId="49" fontId="10" fillId="4" borderId="3" xfId="0" applyNumberFormat="1" applyFont="1" applyFill="1" applyBorder="1" applyAlignment="1" applyProtection="1">
      <alignment horizontal="center" vertical="top" wrapText="1"/>
      <protection locked="0"/>
    </xf>
    <xf numFmtId="0" fontId="10" fillId="4" borderId="3" xfId="0" applyNumberFormat="1" applyFont="1" applyFill="1" applyBorder="1" applyAlignment="1" applyProtection="1">
      <alignment horizontal="center" vertical="top"/>
      <protection locked="0"/>
    </xf>
    <xf numFmtId="0" fontId="10" fillId="4" borderId="3" xfId="0" applyNumberFormat="1" applyFont="1" applyFill="1" applyBorder="1" applyAlignment="1" applyProtection="1">
      <alignment horizontal="left" vertical="top" wrapText="1"/>
      <protection locked="0"/>
    </xf>
    <xf numFmtId="49" fontId="10" fillId="4" borderId="3" xfId="0" applyNumberFormat="1" applyFont="1" applyFill="1" applyBorder="1" applyAlignment="1" applyProtection="1">
      <alignment horizontal="left" vertical="top" wrapText="1"/>
      <protection locked="0"/>
    </xf>
    <xf numFmtId="0" fontId="11" fillId="3" borderId="0" xfId="0" applyFont="1" applyFill="1" applyBorder="1" applyAlignment="1" applyProtection="1">
      <alignment vertical="top"/>
      <protection locked="0"/>
    </xf>
    <xf numFmtId="0" fontId="16" fillId="3" borderId="0" xfId="0" applyFont="1" applyFill="1" applyBorder="1" applyAlignment="1" applyProtection="1">
      <alignment vertical="top"/>
      <protection locked="0"/>
    </xf>
    <xf numFmtId="49" fontId="8" fillId="5" borderId="4" xfId="0" applyNumberFormat="1" applyFont="1" applyFill="1" applyBorder="1" applyAlignment="1" applyProtection="1">
      <alignment vertical="top" wrapText="1"/>
      <protection locked="0"/>
    </xf>
    <xf numFmtId="49" fontId="4" fillId="5" borderId="4" xfId="0" applyNumberFormat="1" applyFont="1" applyFill="1" applyBorder="1" applyAlignment="1" applyProtection="1">
      <alignment horizontal="left" vertical="top" wrapText="1"/>
      <protection locked="0"/>
    </xf>
    <xf numFmtId="49" fontId="7" fillId="5" borderId="4" xfId="0" applyNumberFormat="1" applyFont="1" applyFill="1" applyBorder="1" applyAlignment="1" applyProtection="1">
      <alignment horizontal="left" vertical="top" wrapText="1"/>
      <protection locked="0"/>
    </xf>
    <xf numFmtId="49" fontId="6" fillId="5" borderId="4" xfId="0" applyNumberFormat="1" applyFont="1" applyFill="1" applyBorder="1" applyAlignment="1" applyProtection="1">
      <alignment horizontal="left" vertical="top" wrapText="1"/>
      <protection locked="0"/>
    </xf>
    <xf numFmtId="49" fontId="18" fillId="0" borderId="0" xfId="0" applyNumberFormat="1" applyFont="1" applyBorder="1" applyAlignment="1" applyProtection="1">
      <alignment horizontal="center" vertical="top"/>
      <protection locked="0"/>
    </xf>
    <xf numFmtId="49" fontId="18" fillId="5" borderId="5" xfId="0" applyNumberFormat="1" applyFont="1" applyFill="1" applyBorder="1" applyAlignment="1" applyProtection="1">
      <alignment horizontal="center" vertical="top"/>
      <protection locked="0"/>
    </xf>
    <xf numFmtId="1" fontId="12" fillId="6" borderId="0" xfId="0" applyNumberFormat="1" applyFont="1" applyFill="1" applyBorder="1" applyAlignment="1" applyProtection="1">
      <alignment horizontal="center" vertical="top" wrapText="1"/>
      <protection locked="0"/>
    </xf>
    <xf numFmtId="49" fontId="12" fillId="6" borderId="0" xfId="0" applyNumberFormat="1" applyFont="1" applyFill="1" applyBorder="1" applyAlignment="1" applyProtection="1">
      <alignment vertical="top" wrapText="1"/>
      <protection locked="0"/>
    </xf>
    <xf numFmtId="0" fontId="14" fillId="6" borderId="0" xfId="0" applyNumberFormat="1" applyFont="1" applyFill="1" applyBorder="1" applyAlignment="1" applyProtection="1">
      <alignment horizontal="left" vertical="top" wrapText="1"/>
      <protection locked="0"/>
    </xf>
    <xf numFmtId="49" fontId="14" fillId="6" borderId="0" xfId="0" applyNumberFormat="1" applyFont="1" applyFill="1" applyBorder="1" applyAlignment="1" applyProtection="1">
      <alignment horizontal="left" vertical="top" wrapText="1"/>
      <protection locked="0"/>
    </xf>
    <xf numFmtId="49" fontId="15" fillId="6" borderId="0" xfId="0" applyNumberFormat="1" applyFont="1" applyFill="1" applyBorder="1" applyAlignment="1" applyProtection="1">
      <alignment horizontal="left" vertical="top" wrapText="1"/>
      <protection locked="0"/>
    </xf>
    <xf numFmtId="49" fontId="12" fillId="6" borderId="0" xfId="0" applyNumberFormat="1" applyFont="1" applyFill="1" applyBorder="1" applyAlignment="1" applyProtection="1">
      <alignment horizontal="center" vertical="top" wrapText="1"/>
      <protection locked="0"/>
    </xf>
    <xf numFmtId="1" fontId="1" fillId="5" borderId="4" xfId="0" applyNumberFormat="1" applyFont="1" applyFill="1" applyBorder="1" applyAlignment="1" applyProtection="1">
      <alignment horizontal="center" vertical="top"/>
      <protection locked="0"/>
    </xf>
    <xf numFmtId="49" fontId="6" fillId="7" borderId="0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right" vertical="top"/>
      <protection locked="0"/>
    </xf>
    <xf numFmtId="0" fontId="3" fillId="0" borderId="0" xfId="0" applyNumberFormat="1" applyFont="1" applyBorder="1" applyAlignment="1" applyProtection="1">
      <alignment horizontal="right" vertical="top"/>
      <protection locked="0"/>
    </xf>
    <xf numFmtId="0" fontId="3" fillId="7" borderId="0" xfId="0" applyNumberFormat="1" applyFont="1" applyFill="1" applyBorder="1" applyAlignment="1" applyProtection="1">
      <alignment horizontal="right" vertical="top"/>
    </xf>
    <xf numFmtId="49" fontId="8" fillId="0" borderId="0" xfId="0" applyNumberFormat="1" applyFont="1" applyBorder="1" applyAlignment="1" applyProtection="1">
      <alignment horizontal="center" vertical="top"/>
      <protection locked="0"/>
    </xf>
    <xf numFmtId="1" fontId="8" fillId="0" borderId="0" xfId="0" applyNumberFormat="1" applyFont="1" applyBorder="1" applyAlignment="1" applyProtection="1">
      <alignment horizontal="center" vertical="top"/>
      <protection locked="0"/>
    </xf>
    <xf numFmtId="49" fontId="23" fillId="0" borderId="0" xfId="0" applyNumberFormat="1" applyFont="1" applyBorder="1" applyAlignment="1" applyProtection="1">
      <alignment horizontal="right" vertical="top"/>
      <protection locked="0"/>
    </xf>
    <xf numFmtId="49" fontId="24" fillId="0" borderId="0" xfId="0" applyNumberFormat="1" applyFont="1" applyBorder="1" applyAlignment="1" applyProtection="1">
      <alignment horizontal="right" vertical="top"/>
      <protection locked="0"/>
    </xf>
    <xf numFmtId="0" fontId="8" fillId="0" borderId="0" xfId="0" applyNumberFormat="1" applyFont="1" applyBorder="1" applyAlignment="1" applyProtection="1">
      <alignment horizontal="center" vertical="top"/>
      <protection locked="0"/>
    </xf>
    <xf numFmtId="0" fontId="8" fillId="7" borderId="0" xfId="0" applyNumberFormat="1" applyFont="1" applyFill="1" applyBorder="1" applyAlignment="1" applyProtection="1">
      <alignment horizontal="center" vertical="top"/>
    </xf>
    <xf numFmtId="0" fontId="12" fillId="6" borderId="0" xfId="0" applyNumberFormat="1" applyFont="1" applyFill="1" applyBorder="1" applyAlignment="1" applyProtection="1">
      <alignment horizontal="center" vertical="top"/>
      <protection locked="0"/>
    </xf>
    <xf numFmtId="49" fontId="8" fillId="5" borderId="4" xfId="0" applyNumberFormat="1" applyFont="1" applyFill="1" applyBorder="1" applyAlignment="1" applyProtection="1">
      <alignment horizontal="center" vertical="top"/>
      <protection locked="0"/>
    </xf>
    <xf numFmtId="0" fontId="8" fillId="5" borderId="4" xfId="0" applyNumberFormat="1" applyFont="1" applyFill="1" applyBorder="1" applyAlignment="1" applyProtection="1">
      <alignment horizontal="center" vertical="top"/>
      <protection locked="0"/>
    </xf>
    <xf numFmtId="49" fontId="7" fillId="7" borderId="0" xfId="0" applyNumberFormat="1" applyFont="1" applyFill="1" applyBorder="1" applyAlignment="1" applyProtection="1">
      <alignment horizontal="left" vertical="top" wrapText="1"/>
    </xf>
    <xf numFmtId="0" fontId="0" fillId="0" borderId="0" xfId="0" applyProtection="1">
      <protection hidden="1"/>
    </xf>
    <xf numFmtId="0" fontId="25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29" fillId="0" borderId="0" xfId="0" applyFont="1" applyFill="1" applyBorder="1" applyAlignment="1" applyProtection="1">
      <protection hidden="1"/>
    </xf>
    <xf numFmtId="0" fontId="0" fillId="0" borderId="0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31" fillId="0" borderId="0" xfId="0" applyFont="1" applyBorder="1" applyProtection="1">
      <protection hidden="1"/>
    </xf>
    <xf numFmtId="0" fontId="0" fillId="0" borderId="10" xfId="0" applyBorder="1" applyProtection="1">
      <protection hidden="1"/>
    </xf>
    <xf numFmtId="0" fontId="7" fillId="0" borderId="0" xfId="0" applyFont="1" applyProtection="1">
      <protection hidden="1"/>
    </xf>
    <xf numFmtId="0" fontId="7" fillId="0" borderId="9" xfId="0" applyFont="1" applyBorder="1" applyProtection="1">
      <protection hidden="1"/>
    </xf>
    <xf numFmtId="0" fontId="7" fillId="0" borderId="0" xfId="0" applyFont="1" applyBorder="1" applyProtection="1">
      <protection hidden="1"/>
    </xf>
    <xf numFmtId="0" fontId="7" fillId="0" borderId="10" xfId="0" applyFont="1" applyBorder="1" applyProtection="1">
      <protection hidden="1"/>
    </xf>
    <xf numFmtId="0" fontId="30" fillId="0" borderId="0" xfId="0" applyFont="1" applyBorder="1" applyProtection="1">
      <protection hidden="1"/>
    </xf>
    <xf numFmtId="0" fontId="35" fillId="0" borderId="0" xfId="0" applyFont="1" applyBorder="1" applyProtection="1">
      <protection hidden="1"/>
    </xf>
    <xf numFmtId="0" fontId="38" fillId="0" borderId="0" xfId="0" applyFont="1" applyProtection="1">
      <protection hidden="1"/>
    </xf>
    <xf numFmtId="0" fontId="38" fillId="0" borderId="9" xfId="0" applyFont="1" applyBorder="1" applyProtection="1">
      <protection hidden="1"/>
    </xf>
    <xf numFmtId="0" fontId="38" fillId="0" borderId="0" xfId="0" applyFont="1" applyBorder="1" applyProtection="1">
      <protection hidden="1"/>
    </xf>
    <xf numFmtId="0" fontId="38" fillId="0" borderId="11" xfId="0" applyFont="1" applyBorder="1" applyAlignment="1" applyProtection="1">
      <alignment horizontal="center"/>
      <protection hidden="1"/>
    </xf>
    <xf numFmtId="0" fontId="38" fillId="0" borderId="0" xfId="0" applyFont="1" applyBorder="1" applyAlignment="1" applyProtection="1">
      <alignment horizontal="center"/>
      <protection hidden="1"/>
    </xf>
    <xf numFmtId="0" fontId="38" fillId="0" borderId="10" xfId="0" applyFont="1" applyBorder="1" applyProtection="1">
      <protection hidden="1"/>
    </xf>
    <xf numFmtId="0" fontId="33" fillId="0" borderId="12" xfId="0" applyFont="1" applyBorder="1" applyAlignment="1" applyProtection="1">
      <protection hidden="1"/>
    </xf>
    <xf numFmtId="0" fontId="40" fillId="0" borderId="0" xfId="0" applyFont="1" applyProtection="1">
      <protection hidden="1"/>
    </xf>
    <xf numFmtId="0" fontId="40" fillId="0" borderId="9" xfId="0" applyFont="1" applyBorder="1" applyProtection="1">
      <protection hidden="1"/>
    </xf>
    <xf numFmtId="0" fontId="36" fillId="0" borderId="12" xfId="0" applyFont="1" applyBorder="1" applyAlignment="1" applyProtection="1">
      <protection hidden="1"/>
    </xf>
    <xf numFmtId="0" fontId="40" fillId="0" borderId="0" xfId="0" applyFont="1" applyBorder="1" applyProtection="1">
      <protection hidden="1"/>
    </xf>
    <xf numFmtId="0" fontId="40" fillId="0" borderId="10" xfId="0" applyFont="1" applyBorder="1" applyProtection="1">
      <protection hidden="1"/>
    </xf>
    <xf numFmtId="0" fontId="11" fillId="0" borderId="6" xfId="0" applyFont="1" applyBorder="1" applyProtection="1">
      <protection hidden="1"/>
    </xf>
    <xf numFmtId="0" fontId="7" fillId="0" borderId="8" xfId="0" applyFont="1" applyBorder="1" applyProtection="1">
      <protection hidden="1"/>
    </xf>
    <xf numFmtId="0" fontId="7" fillId="0" borderId="13" xfId="0" applyFont="1" applyBorder="1" applyProtection="1">
      <protection hidden="1"/>
    </xf>
    <xf numFmtId="0" fontId="7" fillId="0" borderId="14" xfId="0" applyFont="1" applyBorder="1" applyProtection="1">
      <protection hidden="1"/>
    </xf>
    <xf numFmtId="0" fontId="11" fillId="0" borderId="15" xfId="0" applyFont="1" applyBorder="1" applyProtection="1">
      <protection hidden="1"/>
    </xf>
    <xf numFmtId="0" fontId="38" fillId="0" borderId="14" xfId="0" applyFont="1" applyBorder="1" applyProtection="1">
      <protection hidden="1"/>
    </xf>
    <xf numFmtId="0" fontId="38" fillId="0" borderId="13" xfId="0" applyFont="1" applyBorder="1" applyProtection="1">
      <protection hidden="1"/>
    </xf>
    <xf numFmtId="0" fontId="38" fillId="0" borderId="15" xfId="0" applyFont="1" applyBorder="1" applyProtection="1">
      <protection hidden="1"/>
    </xf>
    <xf numFmtId="0" fontId="38" fillId="0" borderId="1" xfId="0" applyFont="1" applyBorder="1" applyProtection="1">
      <protection hidden="1"/>
    </xf>
    <xf numFmtId="0" fontId="11" fillId="0" borderId="16" xfId="0" applyFont="1" applyBorder="1" applyProtection="1">
      <protection hidden="1"/>
    </xf>
    <xf numFmtId="0" fontId="38" fillId="0" borderId="17" xfId="0" applyFont="1" applyBorder="1" applyProtection="1">
      <protection hidden="1"/>
    </xf>
    <xf numFmtId="0" fontId="38" fillId="0" borderId="18" xfId="0" applyFont="1" applyBorder="1" applyProtection="1">
      <protection hidden="1"/>
    </xf>
    <xf numFmtId="0" fontId="38" fillId="0" borderId="16" xfId="0" applyFont="1" applyBorder="1" applyProtection="1">
      <protection hidden="1"/>
    </xf>
    <xf numFmtId="0" fontId="0" fillId="0" borderId="16" xfId="0" applyBorder="1" applyProtection="1">
      <protection hidden="1"/>
    </xf>
    <xf numFmtId="0" fontId="0" fillId="0" borderId="18" xfId="0" applyBorder="1" applyProtection="1">
      <protection hidden="1"/>
    </xf>
    <xf numFmtId="0" fontId="0" fillId="0" borderId="17" xfId="0" applyBorder="1" applyProtection="1">
      <protection hidden="1"/>
    </xf>
    <xf numFmtId="0" fontId="3" fillId="0" borderId="0" xfId="0" applyFont="1" applyBorder="1" applyProtection="1">
      <protection hidden="1"/>
    </xf>
    <xf numFmtId="0" fontId="0" fillId="0" borderId="0" xfId="0" applyAlignment="1" applyProtection="1">
      <alignment vertical="center"/>
      <protection hidden="1"/>
    </xf>
    <xf numFmtId="0" fontId="0" fillId="0" borderId="9" xfId="0" applyBorder="1" applyAlignment="1" applyProtection="1">
      <alignment vertical="center"/>
      <protection hidden="1"/>
    </xf>
    <xf numFmtId="0" fontId="34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36" fillId="0" borderId="0" xfId="0" applyFont="1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35" fillId="0" borderId="12" xfId="0" applyFont="1" applyBorder="1" applyAlignment="1" applyProtection="1">
      <alignment horizontal="center"/>
      <protection hidden="1"/>
    </xf>
    <xf numFmtId="0" fontId="40" fillId="0" borderId="0" xfId="0" applyFont="1" applyBorder="1" applyAlignment="1" applyProtection="1">
      <protection hidden="1"/>
    </xf>
    <xf numFmtId="0" fontId="38" fillId="0" borderId="0" xfId="0" applyFont="1" applyBorder="1" applyAlignment="1" applyProtection="1">
      <protection hidden="1"/>
    </xf>
    <xf numFmtId="0" fontId="39" fillId="0" borderId="12" xfId="0" applyFont="1" applyBorder="1" applyAlignment="1" applyProtection="1">
      <alignment horizontal="center"/>
      <protection hidden="1"/>
    </xf>
    <xf numFmtId="0" fontId="39" fillId="0" borderId="0" xfId="0" applyFont="1" applyBorder="1" applyAlignment="1" applyProtection="1">
      <protection hidden="1"/>
    </xf>
    <xf numFmtId="0" fontId="40" fillId="0" borderId="12" xfId="0" applyFont="1" applyBorder="1" applyAlignment="1" applyProtection="1">
      <alignment horizontal="left"/>
      <protection hidden="1"/>
    </xf>
    <xf numFmtId="0" fontId="3" fillId="0" borderId="0" xfId="0" applyFont="1" applyBorder="1" applyAlignment="1" applyProtection="1">
      <protection hidden="1"/>
    </xf>
    <xf numFmtId="0" fontId="35" fillId="0" borderId="12" xfId="0" applyFont="1" applyBorder="1" applyAlignment="1" applyProtection="1">
      <protection hidden="1"/>
    </xf>
    <xf numFmtId="0" fontId="35" fillId="0" borderId="12" xfId="0" applyFont="1" applyBorder="1" applyAlignment="1" applyProtection="1">
      <alignment horizontal="left"/>
      <protection hidden="1"/>
    </xf>
    <xf numFmtId="0" fontId="11" fillId="0" borderId="13" xfId="0" applyFont="1" applyBorder="1" applyProtection="1">
      <protection hidden="1"/>
    </xf>
    <xf numFmtId="0" fontId="11" fillId="0" borderId="1" xfId="0" applyFont="1" applyBorder="1" applyAlignment="1" applyProtection="1">
      <alignment horizontal="center"/>
      <protection hidden="1"/>
    </xf>
    <xf numFmtId="0" fontId="45" fillId="0" borderId="0" xfId="0" applyFont="1" applyBorder="1" applyProtection="1">
      <protection hidden="1"/>
    </xf>
    <xf numFmtId="0" fontId="0" fillId="3" borderId="0" xfId="0" applyFill="1" applyProtection="1">
      <protection hidden="1"/>
    </xf>
    <xf numFmtId="0" fontId="30" fillId="0" borderId="0" xfId="0" applyFont="1" applyFill="1" applyBorder="1" applyAlignment="1" applyProtection="1">
      <protection hidden="1"/>
    </xf>
    <xf numFmtId="0" fontId="0" fillId="3" borderId="0" xfId="0" applyFill="1" applyAlignment="1" applyProtection="1">
      <alignment vertical="center"/>
      <protection hidden="1"/>
    </xf>
    <xf numFmtId="0" fontId="7" fillId="3" borderId="0" xfId="0" applyFont="1" applyFill="1" applyProtection="1">
      <protection hidden="1"/>
    </xf>
    <xf numFmtId="0" fontId="38" fillId="3" borderId="0" xfId="0" applyFont="1" applyFill="1" applyProtection="1">
      <protection hidden="1"/>
    </xf>
    <xf numFmtId="0" fontId="40" fillId="3" borderId="0" xfId="0" applyFont="1" applyFill="1" applyProtection="1">
      <protection hidden="1"/>
    </xf>
    <xf numFmtId="1" fontId="1" fillId="0" borderId="19" xfId="0" applyNumberFormat="1" applyFont="1" applyFill="1" applyBorder="1" applyAlignment="1" applyProtection="1">
      <alignment horizontal="center" vertical="top"/>
      <protection locked="0"/>
    </xf>
    <xf numFmtId="0" fontId="32" fillId="0" borderId="20" xfId="0" applyFont="1" applyBorder="1" applyAlignment="1" applyProtection="1">
      <alignment horizontal="center"/>
      <protection hidden="1"/>
    </xf>
    <xf numFmtId="0" fontId="46" fillId="0" borderId="12" xfId="0" applyFont="1" applyBorder="1" applyAlignment="1" applyProtection="1">
      <alignment horizontal="center"/>
      <protection hidden="1"/>
    </xf>
    <xf numFmtId="0" fontId="11" fillId="0" borderId="18" xfId="0" applyFont="1" applyBorder="1" applyProtection="1">
      <protection hidden="1"/>
    </xf>
    <xf numFmtId="0" fontId="47" fillId="0" borderId="0" xfId="0" applyFont="1" applyProtection="1">
      <protection hidden="1"/>
    </xf>
    <xf numFmtId="0" fontId="19" fillId="7" borderId="0" xfId="0" applyFont="1" applyFill="1" applyAlignment="1" applyProtection="1">
      <alignment horizontal="left" vertical="top"/>
    </xf>
    <xf numFmtId="0" fontId="11" fillId="0" borderId="4" xfId="0" applyFont="1" applyBorder="1" applyAlignment="1">
      <alignment vertical="top" wrapText="1"/>
    </xf>
    <xf numFmtId="164" fontId="11" fillId="0" borderId="4" xfId="0" applyNumberFormat="1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0" fillId="0" borderId="0" xfId="0" applyFont="1" applyAlignment="1">
      <alignment horizontal="left" vertical="top"/>
    </xf>
    <xf numFmtId="49" fontId="20" fillId="0" borderId="0" xfId="0" applyNumberFormat="1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6" fillId="0" borderId="0" xfId="0" applyFont="1" applyAlignment="1">
      <alignment vertical="top"/>
    </xf>
    <xf numFmtId="49" fontId="20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0" fontId="21" fillId="7" borderId="0" xfId="0" applyNumberFormat="1" applyFont="1" applyFill="1" applyBorder="1" applyAlignment="1" applyProtection="1">
      <alignment vertical="top" wrapText="1"/>
      <protection locked="0"/>
    </xf>
    <xf numFmtId="0" fontId="10" fillId="4" borderId="21" xfId="0" applyNumberFormat="1" applyFont="1" applyFill="1" applyBorder="1" applyAlignment="1" applyProtection="1">
      <alignment horizontal="right" vertical="top" wrapText="1"/>
      <protection locked="0"/>
    </xf>
    <xf numFmtId="0" fontId="13" fillId="6" borderId="0" xfId="0" applyNumberFormat="1" applyFont="1" applyFill="1" applyBorder="1" applyAlignment="1" applyProtection="1">
      <alignment horizontal="right" vertical="top" wrapText="1"/>
      <protection locked="0"/>
    </xf>
    <xf numFmtId="0" fontId="11" fillId="0" borderId="4" xfId="0" applyFont="1" applyBorder="1" applyAlignment="1">
      <alignment horizontal="right" vertical="top" wrapText="1"/>
    </xf>
    <xf numFmtId="0" fontId="18" fillId="5" borderId="5" xfId="0" applyNumberFormat="1" applyFont="1" applyFill="1" applyBorder="1" applyAlignment="1" applyProtection="1">
      <alignment horizontal="right" vertical="top"/>
      <protection locked="0"/>
    </xf>
    <xf numFmtId="0" fontId="3" fillId="0" borderId="0" xfId="0" applyFont="1" applyAlignment="1">
      <alignment horizontal="right" vertical="top"/>
    </xf>
    <xf numFmtId="49" fontId="22" fillId="7" borderId="22" xfId="0" applyNumberFormat="1" applyFont="1" applyFill="1" applyBorder="1" applyAlignment="1" applyProtection="1">
      <alignment horizontal="center" vertical="top"/>
    </xf>
    <xf numFmtId="1" fontId="48" fillId="0" borderId="19" xfId="0" applyNumberFormat="1" applyFont="1" applyFill="1" applyBorder="1" applyAlignment="1" applyProtection="1">
      <alignment horizontal="center" vertical="top"/>
      <protection locked="0"/>
    </xf>
    <xf numFmtId="0" fontId="49" fillId="0" borderId="4" xfId="0" applyFont="1" applyBorder="1" applyAlignment="1">
      <alignment vertical="top" wrapText="1"/>
    </xf>
    <xf numFmtId="49" fontId="49" fillId="0" borderId="4" xfId="0" applyNumberFormat="1" applyFont="1" applyBorder="1" applyAlignment="1">
      <alignment horizontal="center" vertical="top" wrapText="1"/>
    </xf>
    <xf numFmtId="0" fontId="49" fillId="0" borderId="4" xfId="0" applyFont="1" applyBorder="1" applyAlignment="1">
      <alignment horizontal="center" vertical="top" wrapText="1"/>
    </xf>
    <xf numFmtId="0" fontId="50" fillId="0" borderId="4" xfId="0" applyFont="1" applyBorder="1" applyAlignment="1">
      <alignment horizontal="center" vertical="top" wrapText="1"/>
    </xf>
    <xf numFmtId="0" fontId="49" fillId="0" borderId="4" xfId="0" applyFont="1" applyBorder="1" applyAlignment="1">
      <alignment horizontal="right" vertical="top" wrapText="1"/>
    </xf>
    <xf numFmtId="0" fontId="51" fillId="3" borderId="0" xfId="0" applyFont="1" applyFill="1" applyBorder="1" applyAlignment="1" applyProtection="1">
      <alignment vertical="top"/>
      <protection locked="0"/>
    </xf>
    <xf numFmtId="0" fontId="41" fillId="0" borderId="23" xfId="0" applyFont="1" applyBorder="1" applyAlignment="1" applyProtection="1">
      <alignment horizontal="center" vertical="center"/>
      <protection hidden="1"/>
    </xf>
    <xf numFmtId="0" fontId="41" fillId="0" borderId="24" xfId="0" applyFont="1" applyBorder="1" applyAlignment="1" applyProtection="1">
      <alignment horizontal="center" vertical="center"/>
      <protection hidden="1"/>
    </xf>
    <xf numFmtId="164" fontId="35" fillId="0" borderId="12" xfId="0" applyNumberFormat="1" applyFont="1" applyBorder="1" applyAlignment="1" applyProtection="1">
      <alignment horizontal="center"/>
      <protection hidden="1"/>
    </xf>
    <xf numFmtId="0" fontId="3" fillId="0" borderId="27" xfId="0" applyFont="1" applyBorder="1" applyAlignment="1" applyProtection="1">
      <alignment horizontal="center"/>
      <protection hidden="1"/>
    </xf>
    <xf numFmtId="0" fontId="38" fillId="0" borderId="11" xfId="0" applyFont="1" applyBorder="1" applyAlignment="1" applyProtection="1">
      <alignment horizontal="left"/>
      <protection hidden="1"/>
    </xf>
    <xf numFmtId="0" fontId="38" fillId="0" borderId="0" xfId="0" applyFont="1" applyBorder="1" applyAlignment="1" applyProtection="1">
      <alignment horizontal="center"/>
      <protection hidden="1"/>
    </xf>
    <xf numFmtId="0" fontId="38" fillId="0" borderId="11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1" fontId="43" fillId="8" borderId="15" xfId="0" applyNumberFormat="1" applyFont="1" applyFill="1" applyBorder="1" applyAlignment="1" applyProtection="1">
      <alignment horizontal="center"/>
      <protection locked="0"/>
    </xf>
    <xf numFmtId="1" fontId="43" fillId="0" borderId="14" xfId="0" applyNumberFormat="1" applyFont="1" applyBorder="1" applyProtection="1">
      <protection locked="0"/>
    </xf>
    <xf numFmtId="0" fontId="32" fillId="0" borderId="28" xfId="0" applyFont="1" applyBorder="1" applyAlignment="1" applyProtection="1">
      <alignment horizontal="center"/>
      <protection hidden="1"/>
    </xf>
    <xf numFmtId="0" fontId="32" fillId="0" borderId="29" xfId="0" applyFont="1" applyBorder="1" applyAlignment="1" applyProtection="1">
      <alignment horizontal="center"/>
      <protection hidden="1"/>
    </xf>
    <xf numFmtId="0" fontId="42" fillId="0" borderId="12" xfId="0" applyFont="1" applyBorder="1" applyAlignment="1" applyProtection="1">
      <alignment horizontal="left"/>
      <protection hidden="1"/>
    </xf>
    <xf numFmtId="0" fontId="44" fillId="0" borderId="23" xfId="0" applyFont="1" applyBorder="1" applyAlignment="1" applyProtection="1">
      <alignment horizontal="center" vertical="center"/>
      <protection hidden="1"/>
    </xf>
    <xf numFmtId="0" fontId="44" fillId="0" borderId="24" xfId="0" applyFont="1" applyBorder="1" applyAlignment="1" applyProtection="1">
      <alignment horizontal="center" vertical="center"/>
      <protection hidden="1"/>
    </xf>
    <xf numFmtId="0" fontId="35" fillId="0" borderId="25" xfId="0" applyFont="1" applyBorder="1" applyAlignment="1" applyProtection="1">
      <alignment horizontal="center" vertical="center"/>
      <protection hidden="1"/>
    </xf>
    <xf numFmtId="0" fontId="35" fillId="0" borderId="26" xfId="0" applyFont="1" applyBorder="1" applyAlignment="1" applyProtection="1">
      <alignment horizontal="center" vertical="center"/>
      <protection hidden="1"/>
    </xf>
    <xf numFmtId="0" fontId="37" fillId="0" borderId="12" xfId="0" applyFont="1" applyBorder="1" applyAlignment="1" applyProtection="1">
      <alignment horizontal="left"/>
      <protection hidden="1"/>
    </xf>
    <xf numFmtId="0" fontId="40" fillId="0" borderId="0" xfId="0" applyFont="1" applyBorder="1" applyAlignment="1" applyProtection="1">
      <alignment horizontal="center"/>
      <protection hidden="1"/>
    </xf>
    <xf numFmtId="0" fontId="11" fillId="0" borderId="15" xfId="0" applyFont="1" applyBorder="1" applyAlignment="1" applyProtection="1">
      <alignment horizontal="center"/>
      <protection hidden="1"/>
    </xf>
    <xf numFmtId="0" fontId="11" fillId="0" borderId="14" xfId="0" applyFont="1" applyBorder="1" applyAlignment="1" applyProtection="1">
      <alignment horizont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62"/>
  <sheetViews>
    <sheetView showGridLines="0" topLeftCell="A98" zoomScale="99" workbookViewId="0">
      <selection activeCell="E103" sqref="E103"/>
    </sheetView>
  </sheetViews>
  <sheetFormatPr defaultRowHeight="13.5" outlineLevelRow="1"/>
  <cols>
    <col min="1" max="1" width="7" style="128" customWidth="1"/>
    <col min="2" max="2" width="24.28515625" style="128" customWidth="1"/>
    <col min="3" max="3" width="10" style="129" customWidth="1"/>
    <col min="4" max="4" width="6" style="128" customWidth="1"/>
    <col min="5" max="5" width="20.7109375" style="130" customWidth="1"/>
    <col min="6" max="6" width="17.7109375" style="131" customWidth="1"/>
    <col min="7" max="7" width="25.7109375" style="132" customWidth="1"/>
    <col min="8" max="8" width="6.7109375" style="133" customWidth="1"/>
    <col min="9" max="9" width="8.7109375" style="140" customWidth="1"/>
    <col min="10" max="16384" width="9.140625" style="134"/>
  </cols>
  <sheetData>
    <row r="1" spans="1:9" s="6" customFormat="1" ht="26.1" hidden="1" customHeight="1" outlineLevel="1">
      <c r="A1" s="1"/>
      <c r="B1" s="2"/>
      <c r="C1" s="36"/>
      <c r="D1" s="37">
        <v>1</v>
      </c>
      <c r="E1" s="3" t="s">
        <v>0</v>
      </c>
      <c r="F1" s="4"/>
      <c r="G1" s="5"/>
      <c r="H1" s="23"/>
      <c r="I1" s="33">
        <v>100</v>
      </c>
    </row>
    <row r="2" spans="1:9" s="6" customFormat="1" ht="26.1" hidden="1" customHeight="1" outlineLevel="1">
      <c r="A2" s="1"/>
      <c r="B2" s="2"/>
      <c r="C2" s="36"/>
      <c r="D2" s="37">
        <v>2</v>
      </c>
      <c r="E2" s="3" t="s">
        <v>1</v>
      </c>
      <c r="F2" s="4"/>
      <c r="G2" s="5"/>
      <c r="H2" s="23"/>
      <c r="I2" s="33">
        <v>200</v>
      </c>
    </row>
    <row r="3" spans="1:9" s="6" customFormat="1" ht="26.1" hidden="1" customHeight="1" outlineLevel="1">
      <c r="A3" s="1"/>
      <c r="B3" s="2"/>
      <c r="C3" s="36"/>
      <c r="D3" s="37">
        <v>3</v>
      </c>
      <c r="E3" s="3" t="s">
        <v>2</v>
      </c>
      <c r="F3" s="4"/>
      <c r="G3" s="5"/>
      <c r="H3" s="23"/>
      <c r="I3" s="33">
        <v>400</v>
      </c>
    </row>
    <row r="4" spans="1:9" s="6" customFormat="1" ht="26.1" hidden="1" customHeight="1" outlineLevel="1">
      <c r="A4" s="1"/>
      <c r="B4" s="2"/>
      <c r="C4" s="36"/>
      <c r="D4" s="37">
        <v>4</v>
      </c>
      <c r="E4" s="3" t="s">
        <v>3</v>
      </c>
      <c r="F4" s="4"/>
      <c r="G4" s="5"/>
      <c r="H4" s="23"/>
      <c r="I4" s="33">
        <v>800</v>
      </c>
    </row>
    <row r="5" spans="1:9" s="6" customFormat="1" ht="26.1" hidden="1" customHeight="1" outlineLevel="1">
      <c r="A5" s="1"/>
      <c r="B5" s="2"/>
      <c r="C5" s="36"/>
      <c r="D5" s="37">
        <v>5</v>
      </c>
      <c r="E5" s="3" t="s">
        <v>4</v>
      </c>
      <c r="F5" s="4"/>
      <c r="G5" s="5"/>
      <c r="H5" s="23"/>
      <c r="I5" s="33">
        <v>1500</v>
      </c>
    </row>
    <row r="6" spans="1:9" s="6" customFormat="1" ht="26.1" hidden="1" customHeight="1" outlineLevel="1">
      <c r="A6" s="1"/>
      <c r="B6" s="2"/>
      <c r="C6" s="36"/>
      <c r="D6" s="37">
        <v>6</v>
      </c>
      <c r="E6" s="3" t="s">
        <v>5</v>
      </c>
      <c r="F6" s="4"/>
      <c r="G6" s="5"/>
      <c r="H6" s="23"/>
      <c r="I6" s="33">
        <v>3000</v>
      </c>
    </row>
    <row r="7" spans="1:9" s="6" customFormat="1" ht="26.1" hidden="1" customHeight="1" outlineLevel="1">
      <c r="A7" s="1"/>
      <c r="B7" s="2"/>
      <c r="C7" s="36"/>
      <c r="D7" s="37">
        <v>7</v>
      </c>
      <c r="E7" s="3" t="s">
        <v>6</v>
      </c>
      <c r="F7" s="4"/>
      <c r="G7" s="5"/>
      <c r="H7" s="23"/>
      <c r="I7" s="33">
        <v>5000</v>
      </c>
    </row>
    <row r="8" spans="1:9" s="6" customFormat="1" ht="26.1" hidden="1" customHeight="1" outlineLevel="1">
      <c r="A8" s="1"/>
      <c r="B8" s="2"/>
      <c r="C8" s="36"/>
      <c r="D8" s="37">
        <v>8</v>
      </c>
      <c r="E8" s="3" t="s">
        <v>7</v>
      </c>
      <c r="F8" s="4"/>
      <c r="G8" s="5"/>
      <c r="H8" s="23"/>
      <c r="I8" s="33">
        <v>10000</v>
      </c>
    </row>
    <row r="9" spans="1:9" s="6" customFormat="1" ht="26.1" hidden="1" customHeight="1" outlineLevel="1">
      <c r="A9" s="1"/>
      <c r="B9" s="2"/>
      <c r="C9" s="36"/>
      <c r="D9" s="37">
        <v>9</v>
      </c>
      <c r="E9" s="3" t="s">
        <v>9</v>
      </c>
      <c r="F9" s="4"/>
      <c r="G9" s="5"/>
      <c r="H9" s="23"/>
      <c r="I9" s="33" t="s">
        <v>8</v>
      </c>
    </row>
    <row r="10" spans="1:9" s="6" customFormat="1" ht="26.1" hidden="1" customHeight="1" outlineLevel="1">
      <c r="A10" s="1"/>
      <c r="B10" s="2"/>
      <c r="C10" s="36"/>
      <c r="D10" s="37">
        <v>10</v>
      </c>
      <c r="E10" s="3" t="s">
        <v>11</v>
      </c>
      <c r="F10" s="4"/>
      <c r="G10" s="5"/>
      <c r="H10" s="23"/>
      <c r="I10" s="33" t="s">
        <v>10</v>
      </c>
    </row>
    <row r="11" spans="1:9" s="6" customFormat="1" ht="26.1" hidden="1" customHeight="1" outlineLevel="1">
      <c r="A11" s="1"/>
      <c r="B11" s="2"/>
      <c r="C11" s="36"/>
      <c r="D11" s="37">
        <v>11</v>
      </c>
      <c r="E11" s="3" t="s">
        <v>13</v>
      </c>
      <c r="F11" s="4"/>
      <c r="G11" s="5"/>
      <c r="H11" s="23"/>
      <c r="I11" s="33" t="s">
        <v>12</v>
      </c>
    </row>
    <row r="12" spans="1:9" s="6" customFormat="1" ht="26.1" hidden="1" customHeight="1" outlineLevel="1">
      <c r="A12" s="1"/>
      <c r="B12" s="2"/>
      <c r="C12" s="38"/>
      <c r="D12" s="37">
        <v>12</v>
      </c>
      <c r="E12" s="3" t="s">
        <v>15</v>
      </c>
      <c r="F12" s="4"/>
      <c r="G12" s="5"/>
      <c r="H12" s="23"/>
      <c r="I12" s="33" t="s">
        <v>14</v>
      </c>
    </row>
    <row r="13" spans="1:9" s="6" customFormat="1" ht="26.1" hidden="1" customHeight="1" outlineLevel="1">
      <c r="A13" s="1"/>
      <c r="B13" s="2"/>
      <c r="C13" s="39"/>
      <c r="D13" s="37">
        <v>13</v>
      </c>
      <c r="E13" s="3" t="s">
        <v>17</v>
      </c>
      <c r="F13" s="4"/>
      <c r="G13" s="5"/>
      <c r="H13" s="23"/>
      <c r="I13" s="33" t="s">
        <v>16</v>
      </c>
    </row>
    <row r="14" spans="1:9" s="6" customFormat="1" ht="26.1" hidden="1" customHeight="1" outlineLevel="1">
      <c r="A14" s="1"/>
      <c r="B14" s="2"/>
      <c r="C14" s="36"/>
      <c r="D14" s="37">
        <v>14</v>
      </c>
      <c r="E14" s="3" t="s">
        <v>19</v>
      </c>
      <c r="F14" s="4"/>
      <c r="G14" s="5"/>
      <c r="H14" s="23"/>
      <c r="I14" s="33" t="s">
        <v>18</v>
      </c>
    </row>
    <row r="15" spans="1:9" s="6" customFormat="1" ht="26.1" hidden="1" customHeight="1" outlineLevel="1">
      <c r="A15" s="1"/>
      <c r="B15" s="2"/>
      <c r="C15" s="36"/>
      <c r="D15" s="37">
        <v>15</v>
      </c>
      <c r="E15" s="3" t="s">
        <v>21</v>
      </c>
      <c r="F15" s="4"/>
      <c r="G15" s="5"/>
      <c r="H15" s="23"/>
      <c r="I15" s="33" t="s">
        <v>20</v>
      </c>
    </row>
    <row r="16" spans="1:9" s="6" customFormat="1" ht="26.1" hidden="1" customHeight="1" outlineLevel="1">
      <c r="A16" s="1"/>
      <c r="B16" s="2"/>
      <c r="C16" s="36"/>
      <c r="D16" s="37">
        <v>16</v>
      </c>
      <c r="E16" s="3" t="s">
        <v>23</v>
      </c>
      <c r="F16" s="4"/>
      <c r="G16" s="5"/>
      <c r="H16" s="23"/>
      <c r="I16" s="33" t="s">
        <v>22</v>
      </c>
    </row>
    <row r="17" spans="1:9" s="6" customFormat="1" ht="26.1" hidden="1" customHeight="1" outlineLevel="1">
      <c r="A17" s="1"/>
      <c r="B17" s="2"/>
      <c r="C17" s="36"/>
      <c r="D17" s="37">
        <v>17</v>
      </c>
      <c r="E17" s="3" t="s">
        <v>25</v>
      </c>
      <c r="F17" s="4"/>
      <c r="G17" s="5"/>
      <c r="H17" s="23"/>
      <c r="I17" s="33" t="s">
        <v>24</v>
      </c>
    </row>
    <row r="18" spans="1:9" s="6" customFormat="1" ht="26.1" hidden="1" customHeight="1" outlineLevel="1">
      <c r="A18" s="1"/>
      <c r="B18" s="2"/>
      <c r="C18" s="36"/>
      <c r="D18" s="37">
        <v>18</v>
      </c>
      <c r="E18" s="3" t="s">
        <v>27</v>
      </c>
      <c r="F18" s="4"/>
      <c r="G18" s="5"/>
      <c r="H18" s="23"/>
      <c r="I18" s="33" t="s">
        <v>26</v>
      </c>
    </row>
    <row r="19" spans="1:9" s="6" customFormat="1" ht="26.1" hidden="1" customHeight="1" outlineLevel="1">
      <c r="A19" s="1"/>
      <c r="B19" s="2"/>
      <c r="C19" s="36"/>
      <c r="D19" s="37">
        <v>19</v>
      </c>
      <c r="E19" s="3" t="s">
        <v>29</v>
      </c>
      <c r="F19" s="4"/>
      <c r="G19" s="5"/>
      <c r="H19" s="23"/>
      <c r="I19" s="33" t="s">
        <v>28</v>
      </c>
    </row>
    <row r="20" spans="1:9" s="6" customFormat="1" ht="26.1" hidden="1" customHeight="1" outlineLevel="1">
      <c r="A20" s="1"/>
      <c r="B20" s="2"/>
      <c r="C20" s="36"/>
      <c r="D20" s="37">
        <v>20</v>
      </c>
      <c r="E20" s="3" t="s">
        <v>31</v>
      </c>
      <c r="F20" s="4"/>
      <c r="G20" s="5"/>
      <c r="H20" s="23"/>
      <c r="I20" s="33" t="s">
        <v>30</v>
      </c>
    </row>
    <row r="21" spans="1:9" s="6" customFormat="1" ht="26.1" hidden="1" customHeight="1" outlineLevel="1">
      <c r="A21" s="1"/>
      <c r="B21" s="2"/>
      <c r="C21" s="36"/>
      <c r="D21" s="37">
        <v>21</v>
      </c>
      <c r="E21" s="3" t="s">
        <v>33</v>
      </c>
      <c r="F21" s="4"/>
      <c r="G21" s="5"/>
      <c r="H21" s="23"/>
      <c r="I21" s="33" t="s">
        <v>32</v>
      </c>
    </row>
    <row r="22" spans="1:9" s="6" customFormat="1" ht="26.1" hidden="1" customHeight="1" outlineLevel="1">
      <c r="A22" s="1"/>
      <c r="B22" s="2"/>
      <c r="C22" s="36"/>
      <c r="D22" s="37">
        <v>22</v>
      </c>
      <c r="E22" s="3" t="s">
        <v>36</v>
      </c>
      <c r="F22" s="4"/>
      <c r="G22" s="5"/>
      <c r="H22" s="23"/>
      <c r="I22" s="33" t="s">
        <v>34</v>
      </c>
    </row>
    <row r="23" spans="1:9" s="6" customFormat="1" ht="26.1" hidden="1" customHeight="1" outlineLevel="1">
      <c r="A23" s="1"/>
      <c r="B23" s="2"/>
      <c r="C23" s="36"/>
      <c r="D23" s="37">
        <v>23</v>
      </c>
      <c r="E23" s="3" t="s">
        <v>38</v>
      </c>
      <c r="F23" s="4"/>
      <c r="G23" s="5"/>
      <c r="H23" s="23"/>
      <c r="I23" s="33" t="s">
        <v>35</v>
      </c>
    </row>
    <row r="24" spans="1:9" s="6" customFormat="1" ht="26.1" hidden="1" customHeight="1" outlineLevel="1">
      <c r="A24" s="1"/>
      <c r="B24" s="2"/>
      <c r="C24" s="36"/>
      <c r="D24" s="37">
        <v>24</v>
      </c>
      <c r="E24" s="3" t="s">
        <v>40</v>
      </c>
      <c r="F24" s="4"/>
      <c r="G24" s="5"/>
      <c r="H24" s="23"/>
      <c r="I24" s="33" t="s">
        <v>37</v>
      </c>
    </row>
    <row r="25" spans="1:9" s="6" customFormat="1" ht="26.1" hidden="1" customHeight="1" outlineLevel="1">
      <c r="A25" s="1"/>
      <c r="B25" s="2"/>
      <c r="C25" s="36"/>
      <c r="D25" s="37">
        <v>25</v>
      </c>
      <c r="E25" s="3" t="s">
        <v>42</v>
      </c>
      <c r="F25" s="4"/>
      <c r="G25" s="5"/>
      <c r="H25" s="23"/>
      <c r="I25" s="33" t="s">
        <v>39</v>
      </c>
    </row>
    <row r="26" spans="1:9" s="6" customFormat="1" ht="26.1" hidden="1" customHeight="1" outlineLevel="1">
      <c r="A26" s="1"/>
      <c r="B26" s="2"/>
      <c r="C26" s="36"/>
      <c r="D26" s="37">
        <v>26</v>
      </c>
      <c r="E26" s="3" t="s">
        <v>44</v>
      </c>
      <c r="F26" s="4"/>
      <c r="G26" s="5"/>
      <c r="H26" s="23"/>
      <c r="I26" s="33" t="s">
        <v>41</v>
      </c>
    </row>
    <row r="27" spans="1:9" s="6" customFormat="1" ht="26.1" hidden="1" customHeight="1" outlineLevel="1">
      <c r="A27" s="1"/>
      <c r="B27" s="2"/>
      <c r="C27" s="36"/>
      <c r="D27" s="37">
        <v>27</v>
      </c>
      <c r="E27" s="3" t="s">
        <v>46</v>
      </c>
      <c r="F27" s="4"/>
      <c r="G27" s="5"/>
      <c r="H27" s="23"/>
      <c r="I27" s="33" t="s">
        <v>43</v>
      </c>
    </row>
    <row r="28" spans="1:9" s="6" customFormat="1" ht="26.1" hidden="1" customHeight="1" outlineLevel="1">
      <c r="A28" s="1"/>
      <c r="B28" s="2"/>
      <c r="C28" s="36"/>
      <c r="D28" s="37">
        <v>28</v>
      </c>
      <c r="E28" s="3" t="s">
        <v>48</v>
      </c>
      <c r="F28" s="4"/>
      <c r="G28" s="5"/>
      <c r="H28" s="23"/>
      <c r="I28" s="33" t="s">
        <v>45</v>
      </c>
    </row>
    <row r="29" spans="1:9" s="6" customFormat="1" ht="26.1" hidden="1" customHeight="1" outlineLevel="1">
      <c r="A29" s="1"/>
      <c r="B29" s="2"/>
      <c r="C29" s="36"/>
      <c r="D29" s="37">
        <v>29</v>
      </c>
      <c r="E29" s="3" t="s">
        <v>50</v>
      </c>
      <c r="F29" s="4"/>
      <c r="G29" s="5"/>
      <c r="H29" s="23"/>
      <c r="I29" s="33" t="s">
        <v>47</v>
      </c>
    </row>
    <row r="30" spans="1:9" s="6" customFormat="1" ht="26.1" hidden="1" customHeight="1" outlineLevel="1">
      <c r="A30" s="1"/>
      <c r="B30" s="2"/>
      <c r="C30" s="36"/>
      <c r="D30" s="37">
        <v>30</v>
      </c>
      <c r="E30" s="3" t="s">
        <v>52</v>
      </c>
      <c r="F30" s="4"/>
      <c r="G30" s="5"/>
      <c r="H30" s="23"/>
      <c r="I30" s="33" t="s">
        <v>49</v>
      </c>
    </row>
    <row r="31" spans="1:9" s="6" customFormat="1" ht="26.1" hidden="1" customHeight="1" outlineLevel="1">
      <c r="A31" s="1"/>
      <c r="B31" s="2"/>
      <c r="C31" s="36"/>
      <c r="D31" s="37">
        <v>31</v>
      </c>
      <c r="E31" s="3" t="s">
        <v>54</v>
      </c>
      <c r="F31" s="4"/>
      <c r="G31" s="5"/>
      <c r="H31" s="23"/>
      <c r="I31" s="33" t="s">
        <v>55</v>
      </c>
    </row>
    <row r="32" spans="1:9" s="6" customFormat="1" ht="26.1" hidden="1" customHeight="1" outlineLevel="1">
      <c r="A32" s="1"/>
      <c r="B32" s="2"/>
      <c r="C32" s="36"/>
      <c r="D32" s="37">
        <v>32</v>
      </c>
      <c r="E32" s="3" t="s">
        <v>56</v>
      </c>
      <c r="F32" s="4"/>
      <c r="G32" s="5"/>
      <c r="H32" s="23"/>
      <c r="I32" s="33" t="s">
        <v>53</v>
      </c>
    </row>
    <row r="33" spans="1:9" s="6" customFormat="1" ht="26.1" hidden="1" customHeight="1" outlineLevel="1">
      <c r="A33" s="1"/>
      <c r="B33" s="2"/>
      <c r="C33" s="36"/>
      <c r="D33" s="37">
        <v>33</v>
      </c>
      <c r="E33" s="3" t="s">
        <v>57</v>
      </c>
      <c r="F33" s="4"/>
      <c r="G33" s="5"/>
      <c r="H33" s="23"/>
      <c r="I33" s="33" t="s">
        <v>51</v>
      </c>
    </row>
    <row r="34" spans="1:9" s="6" customFormat="1" ht="26.1" hidden="1" customHeight="1" outlineLevel="1">
      <c r="A34" s="1"/>
      <c r="B34" s="2"/>
      <c r="C34" s="36"/>
      <c r="D34" s="37">
        <v>34</v>
      </c>
      <c r="E34" s="3" t="s">
        <v>58</v>
      </c>
      <c r="F34" s="4"/>
      <c r="G34" s="5"/>
      <c r="H34" s="23"/>
      <c r="I34" s="34"/>
    </row>
    <row r="35" spans="1:9" s="6" customFormat="1" ht="26.1" hidden="1" customHeight="1" outlineLevel="1">
      <c r="A35" s="1"/>
      <c r="B35" s="2"/>
      <c r="C35" s="36"/>
      <c r="D35" s="37">
        <v>35</v>
      </c>
      <c r="E35" s="3" t="s">
        <v>59</v>
      </c>
      <c r="F35" s="4"/>
      <c r="G35" s="5"/>
      <c r="H35" s="23"/>
      <c r="I35" s="34"/>
    </row>
    <row r="36" spans="1:9" s="6" customFormat="1" ht="26.1" hidden="1" customHeight="1" outlineLevel="1">
      <c r="A36" s="1"/>
      <c r="B36" s="2"/>
      <c r="C36" s="36"/>
      <c r="D36" s="37">
        <v>36</v>
      </c>
      <c r="E36" s="3" t="s">
        <v>60</v>
      </c>
      <c r="F36" s="4"/>
      <c r="G36" s="5"/>
      <c r="H36" s="23"/>
      <c r="I36" s="34"/>
    </row>
    <row r="37" spans="1:9" s="6" customFormat="1" ht="26.1" hidden="1" customHeight="1" outlineLevel="1">
      <c r="A37" s="1"/>
      <c r="B37" s="2"/>
      <c r="C37" s="36"/>
      <c r="D37" s="37">
        <v>37</v>
      </c>
      <c r="E37" s="3" t="s">
        <v>61</v>
      </c>
      <c r="F37" s="4"/>
      <c r="G37" s="5"/>
      <c r="H37" s="23"/>
      <c r="I37" s="34"/>
    </row>
    <row r="38" spans="1:9" s="6" customFormat="1" ht="26.1" hidden="1" customHeight="1" outlineLevel="1">
      <c r="A38" s="1"/>
      <c r="B38" s="2"/>
      <c r="C38" s="36"/>
      <c r="D38" s="37">
        <v>38</v>
      </c>
      <c r="E38" s="3" t="s">
        <v>62</v>
      </c>
      <c r="F38" s="4"/>
      <c r="G38" s="5"/>
      <c r="H38" s="23"/>
      <c r="I38" s="34"/>
    </row>
    <row r="39" spans="1:9" s="6" customFormat="1" ht="26.1" hidden="1" customHeight="1" outlineLevel="1">
      <c r="A39" s="1"/>
      <c r="B39" s="2"/>
      <c r="C39" s="36"/>
      <c r="D39" s="37">
        <v>39</v>
      </c>
      <c r="E39" s="3" t="s">
        <v>63</v>
      </c>
      <c r="F39" s="4"/>
      <c r="G39" s="5"/>
      <c r="H39" s="23"/>
      <c r="I39" s="34"/>
    </row>
    <row r="40" spans="1:9" s="6" customFormat="1" ht="26.1" hidden="1" customHeight="1" outlineLevel="1">
      <c r="A40" s="1"/>
      <c r="B40" s="2"/>
      <c r="C40" s="36"/>
      <c r="D40" s="37">
        <v>40</v>
      </c>
      <c r="E40" s="3" t="s">
        <v>64</v>
      </c>
      <c r="F40" s="4"/>
      <c r="G40" s="5"/>
      <c r="H40" s="23"/>
      <c r="I40" s="34"/>
    </row>
    <row r="41" spans="1:9" s="6" customFormat="1" ht="26.1" hidden="1" customHeight="1" outlineLevel="1">
      <c r="A41" s="1"/>
      <c r="B41" s="2"/>
      <c r="C41" s="36"/>
      <c r="D41" s="37">
        <v>41</v>
      </c>
      <c r="E41" s="3" t="s">
        <v>65</v>
      </c>
      <c r="F41" s="4"/>
      <c r="G41" s="5"/>
      <c r="H41" s="23"/>
      <c r="I41" s="34"/>
    </row>
    <row r="42" spans="1:9" s="6" customFormat="1" ht="26.1" hidden="1" customHeight="1" outlineLevel="1">
      <c r="A42" s="1"/>
      <c r="B42" s="2"/>
      <c r="C42" s="36"/>
      <c r="D42" s="37">
        <v>42</v>
      </c>
      <c r="E42" s="3" t="s">
        <v>66</v>
      </c>
      <c r="F42" s="4"/>
      <c r="G42" s="5"/>
      <c r="H42" s="23"/>
      <c r="I42" s="34"/>
    </row>
    <row r="43" spans="1:9" s="6" customFormat="1" ht="26.1" hidden="1" customHeight="1" outlineLevel="1">
      <c r="A43" s="1"/>
      <c r="B43" s="2"/>
      <c r="C43" s="36"/>
      <c r="D43" s="37">
        <v>43</v>
      </c>
      <c r="E43" s="3" t="s">
        <v>67</v>
      </c>
      <c r="F43" s="4"/>
      <c r="G43" s="5"/>
      <c r="H43" s="23"/>
      <c r="I43" s="34"/>
    </row>
    <row r="44" spans="1:9" s="6" customFormat="1" ht="26.1" hidden="1" customHeight="1" outlineLevel="1">
      <c r="A44" s="1"/>
      <c r="B44" s="2"/>
      <c r="C44" s="36"/>
      <c r="D44" s="37">
        <v>44</v>
      </c>
      <c r="E44" s="3" t="s">
        <v>68</v>
      </c>
      <c r="F44" s="4"/>
      <c r="G44" s="5"/>
      <c r="H44" s="23"/>
      <c r="I44" s="34"/>
    </row>
    <row r="45" spans="1:9" s="6" customFormat="1" ht="26.1" hidden="1" customHeight="1" outlineLevel="1">
      <c r="A45" s="1"/>
      <c r="B45" s="2"/>
      <c r="C45" s="36"/>
      <c r="D45" s="37">
        <v>45</v>
      </c>
      <c r="E45" s="3" t="s">
        <v>69</v>
      </c>
      <c r="F45" s="4"/>
      <c r="G45" s="5"/>
      <c r="H45" s="23"/>
      <c r="I45" s="34"/>
    </row>
    <row r="46" spans="1:9" s="6" customFormat="1" ht="26.1" hidden="1" customHeight="1" outlineLevel="1">
      <c r="A46" s="1"/>
      <c r="B46" s="2"/>
      <c r="C46" s="36"/>
      <c r="D46" s="37">
        <v>46</v>
      </c>
      <c r="E46" s="3" t="s">
        <v>70</v>
      </c>
      <c r="F46" s="4"/>
      <c r="G46" s="5"/>
      <c r="H46" s="23"/>
      <c r="I46" s="34"/>
    </row>
    <row r="47" spans="1:9" s="6" customFormat="1" ht="26.1" hidden="1" customHeight="1" outlineLevel="1">
      <c r="A47" s="1"/>
      <c r="B47" s="2"/>
      <c r="C47" s="36"/>
      <c r="D47" s="37">
        <v>47</v>
      </c>
      <c r="E47" s="3" t="s">
        <v>71</v>
      </c>
      <c r="F47" s="4"/>
      <c r="G47" s="5"/>
      <c r="H47" s="23"/>
      <c r="I47" s="34"/>
    </row>
    <row r="48" spans="1:9" s="6" customFormat="1" ht="26.1" hidden="1" customHeight="1" outlineLevel="1">
      <c r="A48" s="1"/>
      <c r="B48" s="2"/>
      <c r="C48" s="36"/>
      <c r="D48" s="37">
        <v>48</v>
      </c>
      <c r="E48" s="3" t="s">
        <v>72</v>
      </c>
      <c r="F48" s="4"/>
      <c r="G48" s="5"/>
      <c r="H48" s="23"/>
      <c r="I48" s="34"/>
    </row>
    <row r="49" spans="1:9" s="6" customFormat="1" ht="26.1" hidden="1" customHeight="1" outlineLevel="1">
      <c r="A49" s="1"/>
      <c r="B49" s="2"/>
      <c r="C49" s="36"/>
      <c r="D49" s="37">
        <v>49</v>
      </c>
      <c r="E49" s="3" t="s">
        <v>73</v>
      </c>
      <c r="F49" s="4"/>
      <c r="G49" s="5"/>
      <c r="H49" s="23"/>
      <c r="I49" s="34"/>
    </row>
    <row r="50" spans="1:9" s="6" customFormat="1" ht="26.1" hidden="1" customHeight="1" outlineLevel="1">
      <c r="A50" s="1"/>
      <c r="B50" s="2"/>
      <c r="C50" s="36"/>
      <c r="D50" s="37">
        <v>50</v>
      </c>
      <c r="E50" s="3" t="s">
        <v>74</v>
      </c>
      <c r="F50" s="4"/>
      <c r="G50" s="5"/>
      <c r="H50" s="23"/>
      <c r="I50" s="34"/>
    </row>
    <row r="51" spans="1:9" s="6" customFormat="1" ht="26.1" hidden="1" customHeight="1" outlineLevel="1">
      <c r="A51" s="1"/>
      <c r="B51" s="2"/>
      <c r="C51" s="36"/>
      <c r="D51" s="37">
        <v>51</v>
      </c>
      <c r="E51" s="3" t="s">
        <v>75</v>
      </c>
      <c r="F51" s="4"/>
      <c r="G51" s="5"/>
      <c r="H51" s="23"/>
      <c r="I51" s="34"/>
    </row>
    <row r="52" spans="1:9" s="6" customFormat="1" ht="26.1" hidden="1" customHeight="1" outlineLevel="1">
      <c r="A52" s="1"/>
      <c r="B52" s="2"/>
      <c r="C52" s="36"/>
      <c r="D52" s="37">
        <v>52</v>
      </c>
      <c r="E52" s="3" t="s">
        <v>76</v>
      </c>
      <c r="F52" s="4"/>
      <c r="G52" s="5"/>
      <c r="H52" s="23"/>
      <c r="I52" s="34"/>
    </row>
    <row r="53" spans="1:9" s="6" customFormat="1" ht="26.1" hidden="1" customHeight="1" outlineLevel="1">
      <c r="A53" s="1"/>
      <c r="B53" s="2"/>
      <c r="C53" s="36"/>
      <c r="D53" s="37">
        <v>53</v>
      </c>
      <c r="E53" s="3" t="s">
        <v>77</v>
      </c>
      <c r="F53" s="4"/>
      <c r="G53" s="5"/>
      <c r="H53" s="23"/>
      <c r="I53" s="34"/>
    </row>
    <row r="54" spans="1:9" s="6" customFormat="1" ht="26.1" hidden="1" customHeight="1" outlineLevel="1">
      <c r="A54" s="1"/>
      <c r="B54" s="2"/>
      <c r="C54" s="36"/>
      <c r="D54" s="37">
        <v>54</v>
      </c>
      <c r="E54" s="3" t="s">
        <v>78</v>
      </c>
      <c r="F54" s="4"/>
      <c r="G54" s="5"/>
      <c r="H54" s="23"/>
      <c r="I54" s="34"/>
    </row>
    <row r="55" spans="1:9" s="6" customFormat="1" ht="26.1" hidden="1" customHeight="1" outlineLevel="1">
      <c r="A55" s="1"/>
      <c r="B55" s="2"/>
      <c r="C55" s="36"/>
      <c r="D55" s="37">
        <v>55</v>
      </c>
      <c r="E55" s="3" t="s">
        <v>79</v>
      </c>
      <c r="F55" s="4"/>
      <c r="G55" s="5"/>
      <c r="H55" s="23"/>
      <c r="I55" s="34"/>
    </row>
    <row r="56" spans="1:9" s="6" customFormat="1" ht="26.1" hidden="1" customHeight="1" outlineLevel="1">
      <c r="A56" s="1"/>
      <c r="B56" s="2"/>
      <c r="C56" s="36"/>
      <c r="D56" s="37">
        <v>56</v>
      </c>
      <c r="E56" s="3" t="s">
        <v>80</v>
      </c>
      <c r="F56" s="4"/>
      <c r="G56" s="5"/>
      <c r="H56" s="23"/>
      <c r="I56" s="34"/>
    </row>
    <row r="57" spans="1:9" s="6" customFormat="1" ht="26.1" hidden="1" customHeight="1" outlineLevel="1">
      <c r="A57" s="1"/>
      <c r="B57" s="2"/>
      <c r="C57" s="36"/>
      <c r="D57" s="37">
        <v>57</v>
      </c>
      <c r="E57" s="3" t="s">
        <v>81</v>
      </c>
      <c r="F57" s="4"/>
      <c r="G57" s="5"/>
      <c r="H57" s="23"/>
      <c r="I57" s="34"/>
    </row>
    <row r="58" spans="1:9" s="6" customFormat="1" ht="26.1" hidden="1" customHeight="1" outlineLevel="1">
      <c r="A58" s="1"/>
      <c r="B58" s="2"/>
      <c r="C58" s="36"/>
      <c r="D58" s="37">
        <v>58</v>
      </c>
      <c r="E58" s="3" t="s">
        <v>82</v>
      </c>
      <c r="F58" s="4"/>
      <c r="G58" s="5"/>
      <c r="H58" s="23"/>
      <c r="I58" s="34"/>
    </row>
    <row r="59" spans="1:9" s="6" customFormat="1" ht="26.1" hidden="1" customHeight="1" outlineLevel="1">
      <c r="A59" s="1"/>
      <c r="B59" s="2"/>
      <c r="C59" s="36"/>
      <c r="D59" s="37">
        <v>59</v>
      </c>
      <c r="E59" s="3" t="s">
        <v>83</v>
      </c>
      <c r="F59" s="4"/>
      <c r="G59" s="5"/>
      <c r="H59" s="23"/>
      <c r="I59" s="34"/>
    </row>
    <row r="60" spans="1:9" s="6" customFormat="1" ht="26.1" hidden="1" customHeight="1" outlineLevel="1">
      <c r="A60" s="1"/>
      <c r="B60" s="2"/>
      <c r="C60" s="36"/>
      <c r="D60" s="37">
        <v>60</v>
      </c>
      <c r="E60" s="3" t="s">
        <v>84</v>
      </c>
      <c r="F60" s="4"/>
      <c r="G60" s="5"/>
      <c r="H60" s="23"/>
      <c r="I60" s="34"/>
    </row>
    <row r="61" spans="1:9" s="6" customFormat="1" ht="26.1" hidden="1" customHeight="1" outlineLevel="1">
      <c r="A61" s="1"/>
      <c r="B61" s="2"/>
      <c r="C61" s="36"/>
      <c r="D61" s="37">
        <v>61</v>
      </c>
      <c r="E61" s="3" t="s">
        <v>85</v>
      </c>
      <c r="F61" s="4"/>
      <c r="G61" s="5"/>
      <c r="H61" s="23"/>
      <c r="I61" s="34"/>
    </row>
    <row r="62" spans="1:9" s="6" customFormat="1" ht="26.1" hidden="1" customHeight="1" outlineLevel="1">
      <c r="A62" s="1"/>
      <c r="B62" s="2"/>
      <c r="C62" s="36"/>
      <c r="D62" s="37">
        <v>62</v>
      </c>
      <c r="E62" s="3" t="s">
        <v>86</v>
      </c>
      <c r="F62" s="4"/>
      <c r="G62" s="5"/>
      <c r="H62" s="23"/>
      <c r="I62" s="34"/>
    </row>
    <row r="63" spans="1:9" s="6" customFormat="1" ht="26.1" hidden="1" customHeight="1" outlineLevel="1">
      <c r="A63" s="1"/>
      <c r="B63" s="2"/>
      <c r="C63" s="36"/>
      <c r="D63" s="37">
        <v>63</v>
      </c>
      <c r="E63" s="3" t="s">
        <v>87</v>
      </c>
      <c r="F63" s="4"/>
      <c r="G63" s="5"/>
      <c r="H63" s="23"/>
      <c r="I63" s="34"/>
    </row>
    <row r="64" spans="1:9" s="6" customFormat="1" ht="26.1" hidden="1" customHeight="1" outlineLevel="1">
      <c r="A64" s="1"/>
      <c r="B64" s="2"/>
      <c r="C64" s="36"/>
      <c r="D64" s="37">
        <v>64</v>
      </c>
      <c r="E64" s="3" t="s">
        <v>88</v>
      </c>
      <c r="F64" s="4"/>
      <c r="G64" s="5"/>
      <c r="H64" s="23"/>
      <c r="I64" s="34"/>
    </row>
    <row r="65" spans="1:9" s="6" customFormat="1" ht="26.1" hidden="1" customHeight="1" outlineLevel="1">
      <c r="A65" s="1"/>
      <c r="B65" s="2"/>
      <c r="C65" s="36"/>
      <c r="D65" s="37">
        <v>65</v>
      </c>
      <c r="E65" s="3" t="s">
        <v>89</v>
      </c>
      <c r="F65" s="4"/>
      <c r="G65" s="5"/>
      <c r="H65" s="23"/>
      <c r="I65" s="34"/>
    </row>
    <row r="66" spans="1:9" s="6" customFormat="1" ht="26.1" hidden="1" customHeight="1" outlineLevel="1">
      <c r="A66" s="1"/>
      <c r="B66" s="2"/>
      <c r="C66" s="36"/>
      <c r="D66" s="37">
        <v>66</v>
      </c>
      <c r="E66" s="3" t="s">
        <v>90</v>
      </c>
      <c r="F66" s="4"/>
      <c r="G66" s="5"/>
      <c r="H66" s="23"/>
      <c r="I66" s="34"/>
    </row>
    <row r="67" spans="1:9" s="6" customFormat="1" ht="26.1" hidden="1" customHeight="1" outlineLevel="1">
      <c r="A67" s="1"/>
      <c r="B67" s="2"/>
      <c r="C67" s="36"/>
      <c r="D67" s="37">
        <v>67</v>
      </c>
      <c r="E67" s="3" t="s">
        <v>91</v>
      </c>
      <c r="F67" s="4"/>
      <c r="G67" s="5"/>
      <c r="H67" s="23"/>
      <c r="I67" s="34"/>
    </row>
    <row r="68" spans="1:9" s="6" customFormat="1" ht="26.1" hidden="1" customHeight="1" outlineLevel="1">
      <c r="A68" s="1"/>
      <c r="B68" s="2"/>
      <c r="C68" s="36"/>
      <c r="D68" s="37">
        <v>68</v>
      </c>
      <c r="E68" s="3" t="s">
        <v>92</v>
      </c>
      <c r="F68" s="4"/>
      <c r="G68" s="5"/>
      <c r="H68" s="23"/>
      <c r="I68" s="34"/>
    </row>
    <row r="69" spans="1:9" s="6" customFormat="1" ht="26.1" hidden="1" customHeight="1" outlineLevel="1">
      <c r="A69" s="1"/>
      <c r="B69" s="2"/>
      <c r="C69" s="36"/>
      <c r="D69" s="37">
        <v>69</v>
      </c>
      <c r="E69" s="3" t="s">
        <v>93</v>
      </c>
      <c r="F69" s="4"/>
      <c r="G69" s="5"/>
      <c r="H69" s="23"/>
      <c r="I69" s="34"/>
    </row>
    <row r="70" spans="1:9" s="6" customFormat="1" ht="26.1" hidden="1" customHeight="1" outlineLevel="1">
      <c r="A70" s="1"/>
      <c r="B70" s="2"/>
      <c r="C70" s="36"/>
      <c r="D70" s="37">
        <v>70</v>
      </c>
      <c r="E70" s="3" t="s">
        <v>94</v>
      </c>
      <c r="F70" s="4"/>
      <c r="G70" s="5"/>
      <c r="H70" s="23"/>
      <c r="I70" s="34"/>
    </row>
    <row r="71" spans="1:9" s="6" customFormat="1" ht="26.1" hidden="1" customHeight="1" outlineLevel="1">
      <c r="A71" s="1"/>
      <c r="B71" s="2"/>
      <c r="C71" s="36"/>
      <c r="D71" s="37">
        <v>71</v>
      </c>
      <c r="E71" s="3" t="s">
        <v>95</v>
      </c>
      <c r="F71" s="4"/>
      <c r="G71" s="5"/>
      <c r="H71" s="23"/>
      <c r="I71" s="34"/>
    </row>
    <row r="72" spans="1:9" s="6" customFormat="1" ht="26.1" hidden="1" customHeight="1" outlineLevel="1">
      <c r="A72" s="1"/>
      <c r="B72" s="2"/>
      <c r="C72" s="36"/>
      <c r="D72" s="37">
        <v>72</v>
      </c>
      <c r="E72" s="3" t="s">
        <v>96</v>
      </c>
      <c r="F72" s="4"/>
      <c r="G72" s="5"/>
      <c r="H72" s="23"/>
      <c r="I72" s="34"/>
    </row>
    <row r="73" spans="1:9" s="6" customFormat="1" ht="26.1" hidden="1" customHeight="1" outlineLevel="1">
      <c r="A73" s="1"/>
      <c r="B73" s="2"/>
      <c r="C73" s="36"/>
      <c r="D73" s="37">
        <v>73</v>
      </c>
      <c r="E73" s="3" t="s">
        <v>97</v>
      </c>
      <c r="F73" s="4"/>
      <c r="G73" s="5"/>
      <c r="H73" s="23"/>
      <c r="I73" s="34"/>
    </row>
    <row r="74" spans="1:9" s="6" customFormat="1" ht="26.1" hidden="1" customHeight="1" outlineLevel="1">
      <c r="A74" s="1"/>
      <c r="B74" s="2"/>
      <c r="C74" s="36"/>
      <c r="D74" s="37">
        <v>74</v>
      </c>
      <c r="E74" s="3" t="s">
        <v>98</v>
      </c>
      <c r="F74" s="4"/>
      <c r="G74" s="5"/>
      <c r="H74" s="23"/>
      <c r="I74" s="34"/>
    </row>
    <row r="75" spans="1:9" s="6" customFormat="1" ht="26.1" hidden="1" customHeight="1" outlineLevel="1">
      <c r="A75" s="1"/>
      <c r="B75" s="2"/>
      <c r="C75" s="36"/>
      <c r="D75" s="37">
        <v>75</v>
      </c>
      <c r="E75" s="3" t="s">
        <v>99</v>
      </c>
      <c r="F75" s="4"/>
      <c r="G75" s="5"/>
      <c r="H75" s="23"/>
      <c r="I75" s="34"/>
    </row>
    <row r="76" spans="1:9" s="6" customFormat="1" ht="26.1" hidden="1" customHeight="1" outlineLevel="1">
      <c r="A76" s="1"/>
      <c r="B76" s="2"/>
      <c r="C76" s="36"/>
      <c r="D76" s="37">
        <v>76</v>
      </c>
      <c r="E76" s="3" t="s">
        <v>100</v>
      </c>
      <c r="F76" s="4"/>
      <c r="G76" s="5"/>
      <c r="H76" s="23"/>
      <c r="I76" s="34"/>
    </row>
    <row r="77" spans="1:9" s="6" customFormat="1" ht="26.1" hidden="1" customHeight="1" outlineLevel="1">
      <c r="A77" s="1"/>
      <c r="B77" s="2"/>
      <c r="C77" s="36"/>
      <c r="D77" s="37">
        <v>77</v>
      </c>
      <c r="E77" s="3" t="s">
        <v>101</v>
      </c>
      <c r="F77" s="4"/>
      <c r="G77" s="5"/>
      <c r="H77" s="23"/>
      <c r="I77" s="34"/>
    </row>
    <row r="78" spans="1:9" s="6" customFormat="1" ht="26.1" hidden="1" customHeight="1" outlineLevel="1">
      <c r="A78" s="1"/>
      <c r="B78" s="2"/>
      <c r="C78" s="36"/>
      <c r="D78" s="37">
        <v>78</v>
      </c>
      <c r="E78" s="3" t="s">
        <v>102</v>
      </c>
      <c r="F78" s="4"/>
      <c r="G78" s="5"/>
      <c r="H78" s="23"/>
      <c r="I78" s="34"/>
    </row>
    <row r="79" spans="1:9" s="6" customFormat="1" ht="26.1" hidden="1" customHeight="1" outlineLevel="1">
      <c r="A79" s="1"/>
      <c r="B79" s="2"/>
      <c r="C79" s="36"/>
      <c r="D79" s="37">
        <v>79</v>
      </c>
      <c r="E79" s="3" t="s">
        <v>103</v>
      </c>
      <c r="F79" s="4"/>
      <c r="G79" s="5"/>
      <c r="H79" s="23"/>
      <c r="I79" s="34"/>
    </row>
    <row r="80" spans="1:9" s="6" customFormat="1" ht="26.1" hidden="1" customHeight="1" outlineLevel="1">
      <c r="A80" s="1"/>
      <c r="B80" s="2"/>
      <c r="C80" s="36"/>
      <c r="D80" s="37">
        <v>80</v>
      </c>
      <c r="E80" s="3" t="s">
        <v>104</v>
      </c>
      <c r="F80" s="4"/>
      <c r="G80" s="5"/>
      <c r="H80" s="23"/>
      <c r="I80" s="34"/>
    </row>
    <row r="81" spans="1:9" s="6" customFormat="1" ht="26.1" hidden="1" customHeight="1" outlineLevel="1">
      <c r="A81" s="1"/>
      <c r="B81" s="2"/>
      <c r="C81" s="36"/>
      <c r="D81" s="37">
        <v>81</v>
      </c>
      <c r="E81" s="3" t="s">
        <v>105</v>
      </c>
      <c r="F81" s="4"/>
      <c r="G81" s="5"/>
      <c r="H81" s="23"/>
      <c r="I81" s="34"/>
    </row>
    <row r="82" spans="1:9" s="6" customFormat="1" ht="26.1" hidden="1" customHeight="1" outlineLevel="1">
      <c r="A82" s="1"/>
      <c r="B82" s="2"/>
      <c r="C82" s="36"/>
      <c r="D82" s="37">
        <v>82</v>
      </c>
      <c r="E82" s="3" t="s">
        <v>106</v>
      </c>
      <c r="F82" s="4"/>
      <c r="G82" s="5"/>
      <c r="H82" s="23"/>
      <c r="I82" s="34"/>
    </row>
    <row r="83" spans="1:9" s="6" customFormat="1" ht="26.1" hidden="1" customHeight="1" outlineLevel="1">
      <c r="A83" s="1"/>
      <c r="B83" s="2"/>
      <c r="C83" s="36"/>
      <c r="D83" s="37">
        <v>83</v>
      </c>
      <c r="E83" s="3" t="s">
        <v>107</v>
      </c>
      <c r="F83" s="4"/>
      <c r="G83" s="5"/>
      <c r="H83" s="23"/>
      <c r="I83" s="34"/>
    </row>
    <row r="84" spans="1:9" s="6" customFormat="1" ht="26.1" hidden="1" customHeight="1" outlineLevel="1">
      <c r="A84" s="1"/>
      <c r="B84" s="2"/>
      <c r="C84" s="36"/>
      <c r="D84" s="37">
        <v>84</v>
      </c>
      <c r="E84" s="3" t="s">
        <v>108</v>
      </c>
      <c r="F84" s="4"/>
      <c r="G84" s="5"/>
      <c r="H84" s="23"/>
      <c r="I84" s="34"/>
    </row>
    <row r="85" spans="1:9" s="6" customFormat="1" ht="26.1" hidden="1" customHeight="1" outlineLevel="1">
      <c r="A85" s="1"/>
      <c r="B85" s="2"/>
      <c r="C85" s="36"/>
      <c r="D85" s="37">
        <v>85</v>
      </c>
      <c r="E85" s="3" t="s">
        <v>109</v>
      </c>
      <c r="F85" s="4"/>
      <c r="G85" s="5"/>
      <c r="H85" s="23"/>
      <c r="I85" s="34"/>
    </row>
    <row r="86" spans="1:9" s="6" customFormat="1" ht="26.1" hidden="1" customHeight="1" outlineLevel="1">
      <c r="A86" s="1"/>
      <c r="B86" s="2"/>
      <c r="C86" s="36"/>
      <c r="D86" s="37">
        <v>86</v>
      </c>
      <c r="E86" s="3" t="s">
        <v>110</v>
      </c>
      <c r="F86" s="4"/>
      <c r="G86" s="5"/>
      <c r="H86" s="23"/>
      <c r="I86" s="34"/>
    </row>
    <row r="87" spans="1:9" s="6" customFormat="1" ht="26.1" hidden="1" customHeight="1" outlineLevel="1">
      <c r="A87" s="1"/>
      <c r="B87" s="2"/>
      <c r="C87" s="36"/>
      <c r="D87" s="37">
        <v>87</v>
      </c>
      <c r="E87" s="3" t="s">
        <v>111</v>
      </c>
      <c r="F87" s="4"/>
      <c r="G87" s="5"/>
      <c r="H87" s="23"/>
      <c r="I87" s="34"/>
    </row>
    <row r="88" spans="1:9" s="6" customFormat="1" ht="26.1" hidden="1" customHeight="1" outlineLevel="1">
      <c r="A88" s="1"/>
      <c r="B88" s="2"/>
      <c r="C88" s="36"/>
      <c r="D88" s="37"/>
      <c r="E88" s="10"/>
      <c r="F88" s="4"/>
      <c r="G88" s="5"/>
      <c r="H88" s="23"/>
      <c r="I88" s="34"/>
    </row>
    <row r="89" spans="1:9" s="6" customFormat="1" ht="26.1" hidden="1" customHeight="1" outlineLevel="1">
      <c r="A89" s="1"/>
      <c r="B89" s="7"/>
      <c r="C89" s="36"/>
      <c r="D89" s="37"/>
      <c r="E89" s="10"/>
      <c r="F89" s="4"/>
      <c r="G89" s="5"/>
      <c r="H89" s="23"/>
      <c r="I89" s="34"/>
    </row>
    <row r="90" spans="1:9" s="6" customFormat="1" ht="26.1" hidden="1" customHeight="1" outlineLevel="1">
      <c r="A90" s="1"/>
      <c r="B90" s="7"/>
      <c r="C90" s="36"/>
      <c r="D90" s="37"/>
      <c r="E90" s="10"/>
      <c r="F90" s="4"/>
      <c r="G90" s="5"/>
      <c r="H90" s="23"/>
      <c r="I90" s="34"/>
    </row>
    <row r="91" spans="1:9" s="6" customFormat="1" ht="18.75" hidden="1" customHeight="1" outlineLevel="1">
      <c r="A91" s="1"/>
      <c r="B91" s="7"/>
      <c r="C91" s="36"/>
      <c r="D91" s="40"/>
      <c r="E91" s="10"/>
      <c r="F91" s="4"/>
      <c r="G91" s="5"/>
      <c r="H91" s="23"/>
      <c r="I91" s="34"/>
    </row>
    <row r="92" spans="1:9" s="6" customFormat="1" ht="18.75" hidden="1" customHeight="1" outlineLevel="1">
      <c r="A92" s="1"/>
      <c r="B92" s="9"/>
      <c r="C92" s="36"/>
      <c r="D92" s="40"/>
      <c r="E92" s="10"/>
      <c r="F92" s="4"/>
      <c r="G92" s="5"/>
      <c r="H92" s="23"/>
      <c r="I92" s="34"/>
    </row>
    <row r="93" spans="1:9" s="6" customFormat="1" ht="18.75" hidden="1" customHeight="1" outlineLevel="1">
      <c r="A93" s="1"/>
      <c r="B93" s="9"/>
      <c r="C93" s="36"/>
      <c r="D93" s="40"/>
      <c r="E93" s="10"/>
      <c r="F93" s="4"/>
      <c r="G93" s="5"/>
      <c r="H93" s="23"/>
      <c r="I93" s="34"/>
    </row>
    <row r="94" spans="1:9" s="6" customFormat="1" ht="26.1" hidden="1" customHeight="1" outlineLevel="1">
      <c r="A94" s="1"/>
      <c r="B94" s="9"/>
      <c r="C94" s="36"/>
      <c r="D94" s="40"/>
      <c r="E94" s="8"/>
      <c r="F94" s="4"/>
      <c r="G94" s="5"/>
      <c r="H94" s="23"/>
      <c r="I94" s="34"/>
    </row>
    <row r="95" spans="1:9" s="6" customFormat="1" ht="26.1" hidden="1" customHeight="1" outlineLevel="1">
      <c r="A95" s="1"/>
      <c r="B95" s="9"/>
      <c r="C95" s="36"/>
      <c r="D95" s="40"/>
      <c r="E95" s="8"/>
      <c r="F95" s="4"/>
      <c r="G95" s="5"/>
      <c r="H95" s="23"/>
      <c r="I95" s="34"/>
    </row>
    <row r="96" spans="1:9" s="6" customFormat="1" ht="26.1" hidden="1" customHeight="1" outlineLevel="1">
      <c r="A96" s="1"/>
      <c r="B96" s="9"/>
      <c r="C96" s="36"/>
      <c r="D96" s="40"/>
      <c r="E96" s="8"/>
      <c r="F96" s="4"/>
      <c r="G96" s="5"/>
      <c r="H96" s="23"/>
      <c r="I96" s="34"/>
    </row>
    <row r="97" spans="1:9" s="6" customFormat="1" ht="26.1" hidden="1" customHeight="1" outlineLevel="1">
      <c r="A97" s="1"/>
      <c r="B97" s="9"/>
      <c r="C97" s="36"/>
      <c r="D97" s="40"/>
      <c r="E97" s="8"/>
      <c r="F97" s="4"/>
      <c r="G97" s="5"/>
      <c r="H97" s="23"/>
      <c r="I97" s="34"/>
    </row>
    <row r="98" spans="1:9" s="6" customFormat="1" ht="15" customHeight="1" collapsed="1" thickBot="1">
      <c r="A98" s="123"/>
      <c r="B98" s="123"/>
      <c r="C98" s="135" t="s">
        <v>150</v>
      </c>
      <c r="D98" s="41"/>
      <c r="E98" s="123"/>
      <c r="F98" s="45"/>
      <c r="G98" s="32"/>
      <c r="H98" s="141"/>
      <c r="I98" s="35"/>
    </row>
    <row r="99" spans="1:9" s="17" customFormat="1" ht="27" customHeight="1" thickBot="1">
      <c r="A99" s="11" t="s">
        <v>112</v>
      </c>
      <c r="B99" s="12" t="s">
        <v>113</v>
      </c>
      <c r="C99" s="13" t="s">
        <v>114</v>
      </c>
      <c r="D99" s="14" t="s">
        <v>115</v>
      </c>
      <c r="E99" s="15" t="s">
        <v>116</v>
      </c>
      <c r="F99" s="16" t="s">
        <v>117</v>
      </c>
      <c r="G99" s="16" t="s">
        <v>118</v>
      </c>
      <c r="H99" s="13" t="s">
        <v>120</v>
      </c>
      <c r="I99" s="136" t="s">
        <v>119</v>
      </c>
    </row>
    <row r="100" spans="1:9" s="17" customFormat="1" ht="11.25" customHeight="1">
      <c r="A100" s="25"/>
      <c r="B100" s="26"/>
      <c r="C100" s="30"/>
      <c r="D100" s="42"/>
      <c r="E100" s="27"/>
      <c r="F100" s="28"/>
      <c r="G100" s="29"/>
      <c r="H100" s="30"/>
      <c r="I100" s="137"/>
    </row>
    <row r="101" spans="1:9" s="148" customFormat="1" ht="24.95" customHeight="1">
      <c r="A101" s="142">
        <v>54</v>
      </c>
      <c r="B101" s="143" t="s">
        <v>159</v>
      </c>
      <c r="C101" s="144" t="s">
        <v>164</v>
      </c>
      <c r="D101" s="145" t="s">
        <v>158</v>
      </c>
      <c r="E101" s="143" t="s">
        <v>147</v>
      </c>
      <c r="F101" s="143" t="s">
        <v>154</v>
      </c>
      <c r="G101" s="143" t="s">
        <v>155</v>
      </c>
      <c r="H101" s="146"/>
      <c r="I101" s="147">
        <v>60</v>
      </c>
    </row>
    <row r="102" spans="1:9" s="148" customFormat="1" ht="24.95" customHeight="1">
      <c r="A102" s="142">
        <v>26</v>
      </c>
      <c r="B102" s="143" t="s">
        <v>160</v>
      </c>
      <c r="C102" s="144" t="s">
        <v>165</v>
      </c>
      <c r="D102" s="145" t="s">
        <v>156</v>
      </c>
      <c r="E102" s="143" t="s">
        <v>147</v>
      </c>
      <c r="F102" s="143" t="s">
        <v>154</v>
      </c>
      <c r="G102" s="143" t="s">
        <v>157</v>
      </c>
      <c r="H102" s="146"/>
      <c r="I102" s="147" t="s">
        <v>149</v>
      </c>
    </row>
    <row r="103" spans="1:9" s="18" customFormat="1" ht="24.95" customHeight="1">
      <c r="A103" s="118"/>
      <c r="B103" s="124"/>
      <c r="C103" s="125"/>
      <c r="D103" s="126"/>
      <c r="E103" s="124"/>
      <c r="F103" s="124"/>
      <c r="G103" s="124"/>
      <c r="H103" s="127"/>
      <c r="I103" s="138"/>
    </row>
    <row r="104" spans="1:9" s="18" customFormat="1" ht="24.95" customHeight="1">
      <c r="A104" s="118"/>
      <c r="B104" s="124"/>
      <c r="C104" s="125"/>
      <c r="D104" s="126"/>
      <c r="E104" s="124"/>
      <c r="F104" s="124"/>
      <c r="G104" s="124"/>
      <c r="H104" s="127"/>
      <c r="I104" s="138"/>
    </row>
    <row r="105" spans="1:9" s="18" customFormat="1" ht="24.95" customHeight="1">
      <c r="A105" s="118"/>
      <c r="B105" s="124"/>
      <c r="C105" s="125"/>
      <c r="D105" s="126"/>
      <c r="E105" s="124"/>
      <c r="F105" s="124"/>
      <c r="G105" s="124"/>
      <c r="H105" s="127"/>
      <c r="I105" s="138"/>
    </row>
    <row r="106" spans="1:9" s="18" customFormat="1" ht="24.95" customHeight="1">
      <c r="A106" s="118"/>
      <c r="B106" s="124"/>
      <c r="C106" s="125"/>
      <c r="D106" s="126"/>
      <c r="E106" s="124"/>
      <c r="F106" s="124"/>
      <c r="G106" s="124"/>
      <c r="H106" s="127"/>
      <c r="I106" s="138"/>
    </row>
    <row r="107" spans="1:9" s="18" customFormat="1" ht="24.95" customHeight="1">
      <c r="A107" s="118"/>
      <c r="B107" s="124"/>
      <c r="C107" s="125"/>
      <c r="D107" s="126"/>
      <c r="E107" s="124"/>
      <c r="F107" s="124"/>
      <c r="G107" s="124"/>
      <c r="H107" s="127"/>
      <c r="I107" s="138"/>
    </row>
    <row r="108" spans="1:9" s="18" customFormat="1" ht="24.95" customHeight="1">
      <c r="A108" s="118"/>
      <c r="B108" s="124"/>
      <c r="C108" s="125"/>
      <c r="D108" s="126"/>
      <c r="E108" s="124"/>
      <c r="F108" s="124"/>
      <c r="G108" s="124"/>
      <c r="H108" s="127"/>
      <c r="I108" s="138"/>
    </row>
    <row r="109" spans="1:9" s="18" customFormat="1" ht="24.95" customHeight="1">
      <c r="A109" s="118"/>
      <c r="B109" s="124"/>
      <c r="C109" s="125"/>
      <c r="D109" s="126"/>
      <c r="E109" s="124"/>
      <c r="F109" s="124"/>
      <c r="G109" s="124"/>
      <c r="H109" s="127"/>
      <c r="I109" s="138"/>
    </row>
    <row r="110" spans="1:9" s="18" customFormat="1" ht="24.95" customHeight="1">
      <c r="A110" s="118"/>
      <c r="B110" s="124"/>
      <c r="C110" s="125"/>
      <c r="D110" s="126"/>
      <c r="E110" s="124"/>
      <c r="F110" s="124"/>
      <c r="G110" s="124"/>
      <c r="H110" s="127"/>
      <c r="I110" s="138"/>
    </row>
    <row r="111" spans="1:9" s="18" customFormat="1" ht="24.95" customHeight="1">
      <c r="A111" s="118"/>
      <c r="B111" s="124"/>
      <c r="C111" s="125"/>
      <c r="D111" s="126"/>
      <c r="E111" s="124"/>
      <c r="F111" s="124"/>
      <c r="G111" s="124"/>
      <c r="H111" s="127"/>
      <c r="I111" s="138"/>
    </row>
    <row r="112" spans="1:9" s="18" customFormat="1" ht="24.95" customHeight="1">
      <c r="A112" s="118"/>
      <c r="B112" s="124"/>
      <c r="C112" s="125"/>
      <c r="D112" s="126"/>
      <c r="E112" s="124"/>
      <c r="F112" s="124"/>
      <c r="G112" s="124"/>
      <c r="H112" s="127"/>
      <c r="I112" s="138"/>
    </row>
    <row r="113" spans="1:9" s="18" customFormat="1" ht="24.95" customHeight="1">
      <c r="A113" s="118"/>
      <c r="B113" s="124"/>
      <c r="C113" s="125"/>
      <c r="D113" s="126"/>
      <c r="E113" s="124"/>
      <c r="F113" s="124"/>
      <c r="G113" s="124"/>
      <c r="H113" s="127"/>
      <c r="I113" s="138"/>
    </row>
    <row r="114" spans="1:9" s="18" customFormat="1" ht="24.95" customHeight="1">
      <c r="A114" s="118"/>
      <c r="B114" s="124"/>
      <c r="C114" s="125"/>
      <c r="D114" s="126"/>
      <c r="E114" s="124"/>
      <c r="F114" s="124"/>
      <c r="G114" s="124"/>
      <c r="H114" s="127"/>
      <c r="I114" s="138"/>
    </row>
    <row r="115" spans="1:9" s="18" customFormat="1" ht="24.95" customHeight="1">
      <c r="A115" s="118"/>
      <c r="B115" s="124"/>
      <c r="C115" s="125"/>
      <c r="D115" s="126"/>
      <c r="E115" s="124"/>
      <c r="F115" s="124"/>
      <c r="G115" s="124"/>
      <c r="H115" s="127"/>
      <c r="I115" s="138"/>
    </row>
    <row r="116" spans="1:9" s="18" customFormat="1" ht="24.95" customHeight="1">
      <c r="A116" s="118"/>
      <c r="B116" s="124"/>
      <c r="C116" s="125"/>
      <c r="D116" s="126"/>
      <c r="E116" s="124"/>
      <c r="F116" s="124"/>
      <c r="G116" s="124"/>
      <c r="H116" s="127"/>
      <c r="I116" s="138"/>
    </row>
    <row r="117" spans="1:9" s="18" customFormat="1" ht="24.95" customHeight="1">
      <c r="A117" s="118"/>
      <c r="B117" s="124"/>
      <c r="C117" s="125"/>
      <c r="D117" s="126"/>
      <c r="E117" s="124"/>
      <c r="F117" s="124"/>
      <c r="G117" s="124"/>
      <c r="H117" s="127"/>
      <c r="I117" s="138"/>
    </row>
    <row r="118" spans="1:9" s="18" customFormat="1" ht="24.95" customHeight="1">
      <c r="A118" s="118"/>
      <c r="B118" s="124"/>
      <c r="C118" s="125"/>
      <c r="D118" s="126"/>
      <c r="E118" s="124"/>
      <c r="F118" s="124"/>
      <c r="G118" s="124"/>
      <c r="H118" s="127"/>
      <c r="I118" s="138"/>
    </row>
    <row r="119" spans="1:9" s="18" customFormat="1" ht="24.95" customHeight="1">
      <c r="A119" s="118"/>
      <c r="B119" s="124"/>
      <c r="C119" s="125"/>
      <c r="D119" s="126"/>
      <c r="E119" s="124"/>
      <c r="F119" s="124"/>
      <c r="G119" s="124"/>
      <c r="H119" s="127"/>
      <c r="I119" s="138"/>
    </row>
    <row r="120" spans="1:9" s="18" customFormat="1" ht="24.95" customHeight="1">
      <c r="A120" s="118"/>
      <c r="B120" s="124"/>
      <c r="C120" s="125"/>
      <c r="D120" s="126"/>
      <c r="E120" s="124"/>
      <c r="F120" s="124"/>
      <c r="G120" s="124"/>
      <c r="H120" s="127"/>
      <c r="I120" s="138"/>
    </row>
    <row r="121" spans="1:9" s="18" customFormat="1" ht="24.95" customHeight="1">
      <c r="A121" s="118"/>
      <c r="B121" s="124"/>
      <c r="C121" s="125"/>
      <c r="D121" s="126"/>
      <c r="E121" s="124"/>
      <c r="F121" s="124"/>
      <c r="G121" s="124"/>
      <c r="H121" s="127"/>
      <c r="I121" s="138"/>
    </row>
    <row r="122" spans="1:9" s="18" customFormat="1" ht="24.95" customHeight="1">
      <c r="A122" s="118"/>
      <c r="B122" s="124"/>
      <c r="C122" s="125"/>
      <c r="D122" s="126"/>
      <c r="E122" s="124"/>
      <c r="F122" s="124"/>
      <c r="G122" s="124"/>
      <c r="H122" s="127"/>
      <c r="I122" s="138"/>
    </row>
    <row r="123" spans="1:9" s="18" customFormat="1" ht="24.95" customHeight="1">
      <c r="A123" s="118"/>
      <c r="B123" s="124"/>
      <c r="C123" s="125"/>
      <c r="D123" s="126"/>
      <c r="E123" s="124"/>
      <c r="F123" s="124"/>
      <c r="G123" s="124"/>
      <c r="H123" s="127"/>
      <c r="I123" s="138"/>
    </row>
    <row r="124" spans="1:9" s="18" customFormat="1" ht="24.95" customHeight="1">
      <c r="A124" s="118"/>
      <c r="B124" s="124"/>
      <c r="C124" s="125"/>
      <c r="D124" s="126"/>
      <c r="E124" s="124"/>
      <c r="F124" s="124"/>
      <c r="G124" s="124"/>
      <c r="H124" s="127"/>
      <c r="I124" s="138"/>
    </row>
    <row r="125" spans="1:9" s="18" customFormat="1" ht="24.95" customHeight="1">
      <c r="A125" s="118"/>
      <c r="B125" s="124"/>
      <c r="C125" s="125"/>
      <c r="D125" s="126"/>
      <c r="E125" s="124"/>
      <c r="F125" s="124"/>
      <c r="G125" s="124"/>
      <c r="H125" s="127"/>
      <c r="I125" s="138"/>
    </row>
    <row r="126" spans="1:9" s="18" customFormat="1" ht="24.95" customHeight="1">
      <c r="A126" s="118"/>
      <c r="B126" s="124"/>
      <c r="C126" s="125"/>
      <c r="D126" s="126"/>
      <c r="E126" s="124"/>
      <c r="F126" s="124"/>
      <c r="G126" s="124"/>
      <c r="H126" s="127"/>
      <c r="I126" s="138"/>
    </row>
    <row r="127" spans="1:9" s="18" customFormat="1" ht="24.95" customHeight="1">
      <c r="A127" s="118"/>
      <c r="B127" s="124"/>
      <c r="C127" s="125"/>
      <c r="D127" s="126"/>
      <c r="E127" s="124"/>
      <c r="F127" s="124"/>
      <c r="G127" s="124"/>
      <c r="H127" s="127"/>
      <c r="I127" s="138"/>
    </row>
    <row r="128" spans="1:9" s="18" customFormat="1" ht="24.95" customHeight="1">
      <c r="A128" s="118"/>
      <c r="B128" s="124"/>
      <c r="C128" s="125"/>
      <c r="D128" s="126"/>
      <c r="E128" s="124"/>
      <c r="F128" s="124"/>
      <c r="G128" s="124"/>
      <c r="H128" s="127"/>
      <c r="I128" s="138"/>
    </row>
    <row r="129" spans="1:9" s="18" customFormat="1" ht="24.95" customHeight="1">
      <c r="A129" s="118"/>
      <c r="B129" s="124"/>
      <c r="C129" s="125"/>
      <c r="D129" s="126"/>
      <c r="E129" s="124"/>
      <c r="F129" s="124"/>
      <c r="G129" s="124"/>
      <c r="H129" s="127"/>
      <c r="I129" s="138"/>
    </row>
    <row r="130" spans="1:9" s="18" customFormat="1" ht="24.95" customHeight="1">
      <c r="A130" s="118"/>
      <c r="B130" s="124"/>
      <c r="C130" s="125"/>
      <c r="D130" s="126"/>
      <c r="E130" s="124"/>
      <c r="F130" s="124"/>
      <c r="G130" s="124"/>
      <c r="H130" s="127"/>
      <c r="I130" s="138"/>
    </row>
    <row r="131" spans="1:9" s="18" customFormat="1" ht="24.95" customHeight="1">
      <c r="A131" s="118"/>
      <c r="B131" s="124"/>
      <c r="C131" s="125"/>
      <c r="D131" s="126"/>
      <c r="E131" s="124"/>
      <c r="F131" s="124"/>
      <c r="G131" s="124"/>
      <c r="H131" s="127"/>
      <c r="I131" s="138"/>
    </row>
    <row r="132" spans="1:9" s="18" customFormat="1" ht="24.95" customHeight="1">
      <c r="A132" s="118"/>
      <c r="B132" s="124"/>
      <c r="C132" s="125"/>
      <c r="D132" s="126"/>
      <c r="E132" s="124"/>
      <c r="F132" s="124"/>
      <c r="G132" s="124"/>
      <c r="H132" s="127"/>
      <c r="I132" s="138"/>
    </row>
    <row r="133" spans="1:9" s="18" customFormat="1" ht="24.95" customHeight="1">
      <c r="A133" s="118"/>
      <c r="B133" s="124"/>
      <c r="C133" s="125"/>
      <c r="D133" s="126"/>
      <c r="E133" s="124"/>
      <c r="F133" s="124"/>
      <c r="G133" s="124"/>
      <c r="H133" s="127"/>
      <c r="I133" s="138"/>
    </row>
    <row r="134" spans="1:9" s="18" customFormat="1" ht="24.95" customHeight="1">
      <c r="A134" s="118"/>
      <c r="B134" s="124"/>
      <c r="C134" s="125"/>
      <c r="D134" s="126"/>
      <c r="E134" s="124"/>
      <c r="F134" s="124"/>
      <c r="G134" s="124"/>
      <c r="H134" s="127"/>
      <c r="I134" s="138"/>
    </row>
    <row r="135" spans="1:9" s="18" customFormat="1" ht="24.95" customHeight="1">
      <c r="A135" s="118"/>
      <c r="B135" s="124"/>
      <c r="C135" s="125"/>
      <c r="D135" s="126"/>
      <c r="E135" s="124"/>
      <c r="F135" s="124"/>
      <c r="G135" s="124"/>
      <c r="H135" s="127"/>
      <c r="I135" s="138"/>
    </row>
    <row r="136" spans="1:9" s="18" customFormat="1" ht="24.95" customHeight="1">
      <c r="A136" s="118"/>
      <c r="B136" s="124"/>
      <c r="C136" s="125"/>
      <c r="D136" s="126"/>
      <c r="E136" s="124"/>
      <c r="F136" s="124"/>
      <c r="G136" s="124"/>
      <c r="H136" s="127"/>
      <c r="I136" s="138"/>
    </row>
    <row r="137" spans="1:9" s="18" customFormat="1" ht="24.95" customHeight="1">
      <c r="A137" s="118"/>
      <c r="B137" s="124"/>
      <c r="C137" s="125"/>
      <c r="D137" s="126"/>
      <c r="E137" s="124"/>
      <c r="F137" s="124"/>
      <c r="G137" s="124"/>
      <c r="H137" s="127"/>
      <c r="I137" s="138"/>
    </row>
    <row r="138" spans="1:9" s="18" customFormat="1" ht="24.95" customHeight="1">
      <c r="A138" s="118"/>
      <c r="B138" s="124"/>
      <c r="C138" s="125"/>
      <c r="D138" s="126"/>
      <c r="E138" s="124"/>
      <c r="F138" s="124"/>
      <c r="G138" s="124"/>
      <c r="H138" s="127"/>
      <c r="I138" s="138"/>
    </row>
    <row r="139" spans="1:9" s="18" customFormat="1" ht="24.95" customHeight="1">
      <c r="A139" s="118"/>
      <c r="B139" s="124"/>
      <c r="C139" s="125"/>
      <c r="D139" s="126"/>
      <c r="E139" s="124"/>
      <c r="F139" s="124"/>
      <c r="G139" s="124"/>
      <c r="H139" s="127"/>
      <c r="I139" s="138"/>
    </row>
    <row r="140" spans="1:9" s="18" customFormat="1" ht="24.95" customHeight="1">
      <c r="A140" s="118"/>
      <c r="B140" s="124"/>
      <c r="C140" s="125"/>
      <c r="D140" s="126"/>
      <c r="E140" s="124"/>
      <c r="F140" s="124"/>
      <c r="G140" s="124"/>
      <c r="H140" s="127"/>
      <c r="I140" s="138"/>
    </row>
    <row r="141" spans="1:9" s="18" customFormat="1" ht="24.95" customHeight="1">
      <c r="A141" s="118"/>
      <c r="B141" s="124"/>
      <c r="C141" s="125"/>
      <c r="D141" s="126"/>
      <c r="E141" s="124"/>
      <c r="F141" s="124"/>
      <c r="G141" s="124"/>
      <c r="H141" s="127"/>
      <c r="I141" s="138"/>
    </row>
    <row r="142" spans="1:9" s="18" customFormat="1" ht="24.95" customHeight="1">
      <c r="A142" s="118"/>
      <c r="B142" s="124"/>
      <c r="C142" s="125"/>
      <c r="D142" s="126"/>
      <c r="E142" s="124"/>
      <c r="F142" s="124"/>
      <c r="G142" s="124"/>
      <c r="H142" s="127"/>
      <c r="I142" s="138"/>
    </row>
    <row r="143" spans="1:9" s="18" customFormat="1" ht="24.95" customHeight="1">
      <c r="A143" s="118"/>
      <c r="B143" s="124"/>
      <c r="C143" s="125"/>
      <c r="D143" s="126"/>
      <c r="E143" s="124"/>
      <c r="F143" s="124"/>
      <c r="G143" s="124"/>
      <c r="H143" s="127"/>
      <c r="I143" s="138"/>
    </row>
    <row r="144" spans="1:9" s="18" customFormat="1" ht="24.95" customHeight="1">
      <c r="A144" s="118"/>
      <c r="B144" s="124"/>
      <c r="C144" s="125"/>
      <c r="D144" s="126"/>
      <c r="E144" s="124"/>
      <c r="F144" s="124"/>
      <c r="G144" s="124"/>
      <c r="H144" s="127"/>
      <c r="I144" s="138"/>
    </row>
    <row r="145" spans="1:9" s="18" customFormat="1" ht="24.95" customHeight="1">
      <c r="A145" s="118"/>
      <c r="B145" s="124"/>
      <c r="C145" s="125"/>
      <c r="D145" s="126"/>
      <c r="E145" s="124"/>
      <c r="F145" s="124"/>
      <c r="G145" s="124"/>
      <c r="H145" s="127"/>
      <c r="I145" s="138"/>
    </row>
    <row r="146" spans="1:9" s="18" customFormat="1" ht="24.95" customHeight="1">
      <c r="A146" s="118"/>
      <c r="B146" s="124"/>
      <c r="C146" s="125"/>
      <c r="D146" s="126"/>
      <c r="E146" s="124"/>
      <c r="F146" s="124"/>
      <c r="G146" s="124"/>
      <c r="H146" s="127"/>
      <c r="I146" s="138"/>
    </row>
    <row r="147" spans="1:9" s="18" customFormat="1" ht="24.95" customHeight="1">
      <c r="A147" s="118"/>
      <c r="B147" s="124"/>
      <c r="C147" s="125"/>
      <c r="D147" s="126"/>
      <c r="E147" s="124"/>
      <c r="F147" s="124"/>
      <c r="G147" s="124"/>
      <c r="H147" s="127"/>
      <c r="I147" s="138"/>
    </row>
    <row r="148" spans="1:9" s="18" customFormat="1" ht="24.95" customHeight="1">
      <c r="A148" s="118"/>
      <c r="B148" s="124"/>
      <c r="C148" s="125"/>
      <c r="D148" s="126"/>
      <c r="E148" s="124"/>
      <c r="F148" s="124"/>
      <c r="G148" s="124"/>
      <c r="H148" s="127"/>
      <c r="I148" s="138"/>
    </row>
    <row r="149" spans="1:9" s="18" customFormat="1" ht="24.95" customHeight="1">
      <c r="A149" s="118"/>
      <c r="B149" s="124"/>
      <c r="C149" s="125"/>
      <c r="D149" s="126"/>
      <c r="E149" s="124"/>
      <c r="F149" s="124"/>
      <c r="G149" s="124"/>
      <c r="H149" s="127"/>
      <c r="I149" s="138"/>
    </row>
    <row r="150" spans="1:9" s="18" customFormat="1" ht="24.95" customHeight="1">
      <c r="A150" s="118"/>
      <c r="B150" s="124"/>
      <c r="C150" s="125"/>
      <c r="D150" s="126"/>
      <c r="E150" s="124"/>
      <c r="F150" s="124"/>
      <c r="G150" s="124"/>
      <c r="H150" s="127"/>
      <c r="I150" s="138"/>
    </row>
    <row r="151" spans="1:9" s="18" customFormat="1" ht="24.95" customHeight="1">
      <c r="A151" s="118"/>
      <c r="B151" s="124"/>
      <c r="C151" s="125"/>
      <c r="D151" s="126"/>
      <c r="E151" s="124"/>
      <c r="F151" s="124"/>
      <c r="G151" s="124"/>
      <c r="H151" s="127"/>
      <c r="I151" s="138"/>
    </row>
    <row r="152" spans="1:9" s="18" customFormat="1" ht="24.95" customHeight="1">
      <c r="A152" s="118"/>
      <c r="B152" s="124"/>
      <c r="C152" s="125"/>
      <c r="D152" s="126"/>
      <c r="E152" s="124"/>
      <c r="F152" s="124"/>
      <c r="G152" s="124"/>
      <c r="H152" s="127"/>
      <c r="I152" s="138"/>
    </row>
    <row r="153" spans="1:9" s="18" customFormat="1" ht="24.95" customHeight="1">
      <c r="A153" s="118"/>
      <c r="B153" s="124"/>
      <c r="C153" s="125"/>
      <c r="D153" s="126"/>
      <c r="E153" s="124"/>
      <c r="F153" s="124"/>
      <c r="G153" s="124"/>
      <c r="H153" s="127"/>
      <c r="I153" s="138"/>
    </row>
    <row r="154" spans="1:9" s="18" customFormat="1" ht="24.95" customHeight="1">
      <c r="A154" s="118"/>
      <c r="B154" s="124"/>
      <c r="C154" s="125"/>
      <c r="D154" s="126"/>
      <c r="E154" s="124"/>
      <c r="F154" s="124"/>
      <c r="G154" s="124"/>
      <c r="H154" s="127"/>
      <c r="I154" s="138"/>
    </row>
    <row r="155" spans="1:9" s="18" customFormat="1" ht="24.95" customHeight="1">
      <c r="A155" s="118"/>
      <c r="B155" s="124"/>
      <c r="C155" s="125"/>
      <c r="D155" s="126"/>
      <c r="E155" s="124"/>
      <c r="F155" s="124"/>
      <c r="G155" s="124"/>
      <c r="H155" s="127"/>
      <c r="I155" s="138"/>
    </row>
    <row r="156" spans="1:9" s="18" customFormat="1" ht="24.95" customHeight="1">
      <c r="A156" s="118"/>
      <c r="B156" s="124"/>
      <c r="C156" s="125"/>
      <c r="D156" s="126"/>
      <c r="E156" s="124"/>
      <c r="F156" s="124"/>
      <c r="G156" s="124"/>
      <c r="H156" s="127"/>
      <c r="I156" s="138"/>
    </row>
    <row r="157" spans="1:9" s="18" customFormat="1" ht="24.95" customHeight="1">
      <c r="A157" s="118"/>
      <c r="B157" s="124"/>
      <c r="C157" s="125"/>
      <c r="D157" s="126"/>
      <c r="E157" s="124"/>
      <c r="F157" s="124"/>
      <c r="G157" s="124"/>
      <c r="H157" s="127"/>
      <c r="I157" s="138"/>
    </row>
    <row r="158" spans="1:9" s="18" customFormat="1" ht="24.95" customHeight="1">
      <c r="A158" s="118"/>
      <c r="B158" s="124"/>
      <c r="C158" s="125"/>
      <c r="D158" s="126"/>
      <c r="E158" s="124"/>
      <c r="F158" s="124"/>
      <c r="G158" s="124"/>
      <c r="H158" s="127"/>
      <c r="I158" s="138"/>
    </row>
    <row r="159" spans="1:9" s="18" customFormat="1" ht="24.95" customHeight="1">
      <c r="A159" s="118"/>
      <c r="B159" s="124"/>
      <c r="C159" s="125"/>
      <c r="D159" s="126"/>
      <c r="E159" s="124"/>
      <c r="F159" s="124"/>
      <c r="G159" s="124"/>
      <c r="H159" s="127"/>
      <c r="I159" s="138"/>
    </row>
    <row r="160" spans="1:9" s="18" customFormat="1" ht="24.95" customHeight="1">
      <c r="A160" s="118"/>
      <c r="B160" s="124"/>
      <c r="C160" s="125"/>
      <c r="D160" s="126"/>
      <c r="E160" s="124"/>
      <c r="F160" s="124"/>
      <c r="G160" s="124"/>
      <c r="H160" s="127"/>
      <c r="I160" s="138"/>
    </row>
    <row r="161" spans="1:9" s="18" customFormat="1" ht="24.95" customHeight="1">
      <c r="A161" s="118"/>
      <c r="B161" s="124"/>
      <c r="C161" s="125"/>
      <c r="D161" s="126"/>
      <c r="E161" s="124"/>
      <c r="F161" s="124"/>
      <c r="G161" s="124"/>
      <c r="H161" s="127"/>
      <c r="I161" s="138"/>
    </row>
    <row r="162" spans="1:9" s="18" customFormat="1" ht="24.95" customHeight="1">
      <c r="A162" s="118"/>
      <c r="B162" s="124"/>
      <c r="C162" s="125"/>
      <c r="D162" s="126"/>
      <c r="E162" s="124"/>
      <c r="F162" s="124"/>
      <c r="G162" s="124"/>
      <c r="H162" s="127"/>
      <c r="I162" s="138"/>
    </row>
    <row r="163" spans="1:9" s="18" customFormat="1" ht="24.95" customHeight="1">
      <c r="A163" s="118"/>
      <c r="B163" s="124"/>
      <c r="C163" s="125"/>
      <c r="D163" s="126"/>
      <c r="E163" s="124"/>
      <c r="F163" s="124"/>
      <c r="G163" s="124"/>
      <c r="H163" s="127"/>
      <c r="I163" s="138"/>
    </row>
    <row r="164" spans="1:9" s="18" customFormat="1" ht="24.95" customHeight="1">
      <c r="A164" s="118"/>
      <c r="B164" s="124"/>
      <c r="C164" s="125"/>
      <c r="D164" s="126"/>
      <c r="E164" s="124"/>
      <c r="F164" s="124"/>
      <c r="G164" s="124"/>
      <c r="H164" s="127"/>
      <c r="I164" s="138"/>
    </row>
    <row r="165" spans="1:9" s="18" customFormat="1" ht="24.95" customHeight="1">
      <c r="A165" s="118"/>
      <c r="B165" s="124"/>
      <c r="C165" s="125"/>
      <c r="D165" s="126"/>
      <c r="E165" s="124"/>
      <c r="F165" s="124"/>
      <c r="G165" s="124"/>
      <c r="H165" s="127"/>
      <c r="I165" s="138"/>
    </row>
    <row r="166" spans="1:9" s="18" customFormat="1" ht="24.95" customHeight="1">
      <c r="A166" s="118"/>
      <c r="B166" s="124"/>
      <c r="C166" s="125"/>
      <c r="D166" s="126"/>
      <c r="E166" s="124"/>
      <c r="F166" s="124"/>
      <c r="G166" s="124"/>
      <c r="H166" s="127"/>
      <c r="I166" s="138"/>
    </row>
    <row r="167" spans="1:9" s="18" customFormat="1" ht="24.95" customHeight="1">
      <c r="A167" s="118"/>
      <c r="B167" s="124"/>
      <c r="C167" s="125"/>
      <c r="D167" s="126"/>
      <c r="E167" s="124"/>
      <c r="F167" s="124"/>
      <c r="G167" s="124"/>
      <c r="H167" s="127"/>
      <c r="I167" s="138"/>
    </row>
    <row r="168" spans="1:9" s="18" customFormat="1" ht="24.95" customHeight="1">
      <c r="A168" s="118"/>
      <c r="B168" s="124"/>
      <c r="C168" s="125"/>
      <c r="D168" s="126"/>
      <c r="E168" s="124"/>
      <c r="F168" s="124"/>
      <c r="G168" s="124"/>
      <c r="H168" s="127"/>
      <c r="I168" s="138"/>
    </row>
    <row r="169" spans="1:9" s="18" customFormat="1" ht="24.95" customHeight="1">
      <c r="A169" s="118"/>
      <c r="B169" s="124"/>
      <c r="C169" s="125"/>
      <c r="D169" s="126"/>
      <c r="E169" s="124"/>
      <c r="F169" s="124"/>
      <c r="G169" s="124"/>
      <c r="H169" s="127"/>
      <c r="I169" s="138"/>
    </row>
    <row r="170" spans="1:9" s="18" customFormat="1" ht="24.95" customHeight="1">
      <c r="A170" s="118"/>
      <c r="B170" s="124"/>
      <c r="C170" s="125"/>
      <c r="D170" s="126"/>
      <c r="E170" s="124"/>
      <c r="F170" s="124"/>
      <c r="G170" s="124"/>
      <c r="H170" s="127"/>
      <c r="I170" s="138"/>
    </row>
    <row r="171" spans="1:9" s="18" customFormat="1" ht="24.95" customHeight="1">
      <c r="A171" s="118"/>
      <c r="B171" s="124"/>
      <c r="C171" s="125"/>
      <c r="D171" s="126"/>
      <c r="E171" s="124"/>
      <c r="F171" s="124"/>
      <c r="G171" s="124"/>
      <c r="H171" s="127"/>
      <c r="I171" s="138"/>
    </row>
    <row r="172" spans="1:9" s="18" customFormat="1" ht="24.95" customHeight="1">
      <c r="A172" s="118"/>
      <c r="B172" s="124"/>
      <c r="C172" s="125"/>
      <c r="D172" s="126"/>
      <c r="E172" s="124"/>
      <c r="F172" s="124"/>
      <c r="G172" s="124"/>
      <c r="H172" s="127"/>
      <c r="I172" s="138"/>
    </row>
    <row r="173" spans="1:9" s="18" customFormat="1" ht="24.95" customHeight="1">
      <c r="A173" s="118"/>
      <c r="B173" s="124"/>
      <c r="C173" s="125"/>
      <c r="D173" s="126"/>
      <c r="E173" s="124"/>
      <c r="F173" s="124"/>
      <c r="G173" s="124"/>
      <c r="H173" s="127"/>
      <c r="I173" s="138"/>
    </row>
    <row r="174" spans="1:9" s="18" customFormat="1" ht="24.95" customHeight="1">
      <c r="A174" s="118"/>
      <c r="B174" s="124"/>
      <c r="C174" s="125"/>
      <c r="D174" s="126"/>
      <c r="E174" s="124"/>
      <c r="F174" s="124"/>
      <c r="G174" s="124"/>
      <c r="H174" s="127"/>
      <c r="I174" s="138"/>
    </row>
    <row r="175" spans="1:9" s="18" customFormat="1" ht="24.95" customHeight="1">
      <c r="A175" s="118"/>
      <c r="B175" s="124"/>
      <c r="C175" s="125"/>
      <c r="D175" s="126"/>
      <c r="E175" s="124"/>
      <c r="F175" s="124"/>
      <c r="G175" s="124"/>
      <c r="H175" s="127"/>
      <c r="I175" s="138"/>
    </row>
    <row r="176" spans="1:9" s="18" customFormat="1" ht="24.95" customHeight="1">
      <c r="A176" s="118"/>
      <c r="B176" s="124"/>
      <c r="C176" s="125"/>
      <c r="D176" s="126"/>
      <c r="E176" s="124"/>
      <c r="F176" s="124"/>
      <c r="G176" s="124"/>
      <c r="H176" s="127"/>
      <c r="I176" s="138"/>
    </row>
    <row r="177" spans="1:9" s="18" customFormat="1" ht="24.95" customHeight="1">
      <c r="A177" s="118"/>
      <c r="B177" s="124"/>
      <c r="C177" s="125"/>
      <c r="D177" s="126"/>
      <c r="E177" s="124"/>
      <c r="F177" s="124"/>
      <c r="G177" s="124"/>
      <c r="H177" s="127"/>
      <c r="I177" s="138"/>
    </row>
    <row r="178" spans="1:9" s="18" customFormat="1" ht="24.95" customHeight="1">
      <c r="A178" s="118"/>
      <c r="B178" s="124"/>
      <c r="C178" s="125"/>
      <c r="D178" s="126"/>
      <c r="E178" s="124"/>
      <c r="F178" s="124"/>
      <c r="G178" s="124"/>
      <c r="H178" s="127"/>
      <c r="I178" s="138"/>
    </row>
    <row r="179" spans="1:9" s="18" customFormat="1" ht="24.95" customHeight="1">
      <c r="A179" s="118"/>
      <c r="B179" s="124"/>
      <c r="C179" s="125"/>
      <c r="D179" s="126"/>
      <c r="E179" s="124"/>
      <c r="F179" s="124"/>
      <c r="G179" s="124"/>
      <c r="H179" s="127"/>
      <c r="I179" s="138"/>
    </row>
    <row r="180" spans="1:9" s="18" customFormat="1" ht="24.95" customHeight="1">
      <c r="A180" s="118"/>
      <c r="B180" s="124"/>
      <c r="C180" s="125"/>
      <c r="D180" s="126"/>
      <c r="E180" s="124"/>
      <c r="F180" s="124"/>
      <c r="G180" s="124"/>
      <c r="H180" s="127"/>
      <c r="I180" s="138"/>
    </row>
    <row r="181" spans="1:9" s="18" customFormat="1" ht="24.95" customHeight="1">
      <c r="A181" s="118"/>
      <c r="B181" s="124"/>
      <c r="C181" s="125"/>
      <c r="D181" s="126"/>
      <c r="E181" s="124"/>
      <c r="F181" s="124"/>
      <c r="G181" s="124"/>
      <c r="H181" s="127"/>
      <c r="I181" s="138"/>
    </row>
    <row r="182" spans="1:9" s="18" customFormat="1" ht="24.95" customHeight="1">
      <c r="A182" s="118"/>
      <c r="B182" s="124"/>
      <c r="C182" s="125"/>
      <c r="D182" s="126"/>
      <c r="E182" s="124"/>
      <c r="F182" s="124"/>
      <c r="G182" s="124"/>
      <c r="H182" s="127"/>
      <c r="I182" s="138"/>
    </row>
    <row r="183" spans="1:9" s="18" customFormat="1" ht="24.95" customHeight="1">
      <c r="A183" s="118"/>
      <c r="B183" s="124"/>
      <c r="C183" s="125"/>
      <c r="D183" s="126"/>
      <c r="E183" s="124"/>
      <c r="F183" s="124"/>
      <c r="G183" s="124"/>
      <c r="H183" s="127"/>
      <c r="I183" s="138"/>
    </row>
    <row r="184" spans="1:9" s="18" customFormat="1" ht="24.95" customHeight="1">
      <c r="A184" s="118"/>
      <c r="B184" s="124"/>
      <c r="C184" s="125"/>
      <c r="D184" s="126"/>
      <c r="E184" s="124"/>
      <c r="F184" s="124"/>
      <c r="G184" s="124"/>
      <c r="H184" s="127"/>
      <c r="I184" s="138"/>
    </row>
    <row r="185" spans="1:9" s="18" customFormat="1" ht="24.95" customHeight="1">
      <c r="A185" s="118"/>
      <c r="B185" s="124"/>
      <c r="C185" s="125"/>
      <c r="D185" s="126"/>
      <c r="E185" s="124"/>
      <c r="F185" s="124"/>
      <c r="G185" s="124"/>
      <c r="H185" s="127"/>
      <c r="I185" s="138"/>
    </row>
    <row r="186" spans="1:9" s="18" customFormat="1" ht="24.95" customHeight="1">
      <c r="A186" s="118"/>
      <c r="B186" s="124"/>
      <c r="C186" s="125"/>
      <c r="D186" s="126"/>
      <c r="E186" s="124"/>
      <c r="F186" s="124"/>
      <c r="G186" s="124"/>
      <c r="H186" s="127"/>
      <c r="I186" s="138"/>
    </row>
    <row r="187" spans="1:9" s="18" customFormat="1" ht="24.95" customHeight="1">
      <c r="A187" s="118"/>
      <c r="B187" s="124"/>
      <c r="C187" s="125"/>
      <c r="D187" s="126"/>
      <c r="E187" s="124"/>
      <c r="F187" s="124"/>
      <c r="G187" s="124"/>
      <c r="H187" s="127"/>
      <c r="I187" s="138"/>
    </row>
    <row r="188" spans="1:9" s="18" customFormat="1" ht="24.95" customHeight="1">
      <c r="A188" s="118"/>
      <c r="B188" s="124"/>
      <c r="C188" s="125"/>
      <c r="D188" s="126"/>
      <c r="E188" s="124"/>
      <c r="F188" s="124"/>
      <c r="G188" s="124"/>
      <c r="H188" s="127"/>
      <c r="I188" s="138"/>
    </row>
    <row r="189" spans="1:9" s="18" customFormat="1" ht="24.95" customHeight="1">
      <c r="A189" s="118"/>
      <c r="B189" s="124"/>
      <c r="C189" s="125"/>
      <c r="D189" s="126"/>
      <c r="E189" s="124"/>
      <c r="F189" s="124"/>
      <c r="G189" s="124"/>
      <c r="H189" s="127"/>
      <c r="I189" s="138"/>
    </row>
    <row r="190" spans="1:9" s="18" customFormat="1" ht="24.95" customHeight="1">
      <c r="A190" s="118"/>
      <c r="B190" s="124"/>
      <c r="C190" s="125"/>
      <c r="D190" s="126"/>
      <c r="E190" s="124"/>
      <c r="F190" s="124"/>
      <c r="G190" s="124"/>
      <c r="H190" s="127"/>
      <c r="I190" s="138"/>
    </row>
    <row r="191" spans="1:9" s="18" customFormat="1" ht="24.95" customHeight="1">
      <c r="A191" s="118"/>
      <c r="B191" s="124"/>
      <c r="C191" s="125"/>
      <c r="D191" s="126"/>
      <c r="E191" s="124"/>
      <c r="F191" s="124"/>
      <c r="G191" s="124"/>
      <c r="H191" s="127"/>
      <c r="I191" s="138"/>
    </row>
    <row r="192" spans="1:9" s="18" customFormat="1" ht="24.95" customHeight="1">
      <c r="A192" s="118"/>
      <c r="B192" s="124"/>
      <c r="C192" s="125"/>
      <c r="D192" s="126"/>
      <c r="E192" s="124"/>
      <c r="F192" s="124"/>
      <c r="G192" s="124"/>
      <c r="H192" s="127"/>
      <c r="I192" s="138"/>
    </row>
    <row r="193" spans="1:9" s="18" customFormat="1" ht="24.95" customHeight="1">
      <c r="A193" s="118"/>
      <c r="B193" s="124"/>
      <c r="C193" s="125"/>
      <c r="D193" s="126"/>
      <c r="E193" s="124"/>
      <c r="F193" s="124"/>
      <c r="G193" s="124"/>
      <c r="H193" s="127"/>
      <c r="I193" s="138"/>
    </row>
    <row r="194" spans="1:9" s="18" customFormat="1" ht="24.95" customHeight="1">
      <c r="A194" s="118"/>
      <c r="B194" s="124"/>
      <c r="C194" s="125"/>
      <c r="D194" s="126"/>
      <c r="E194" s="124"/>
      <c r="F194" s="124"/>
      <c r="G194" s="124"/>
      <c r="H194" s="127"/>
      <c r="I194" s="138"/>
    </row>
    <row r="195" spans="1:9" s="18" customFormat="1" ht="24.95" customHeight="1">
      <c r="A195" s="118"/>
      <c r="B195" s="124"/>
      <c r="C195" s="125"/>
      <c r="D195" s="126"/>
      <c r="E195" s="124"/>
      <c r="F195" s="124"/>
      <c r="G195" s="124"/>
      <c r="H195" s="127"/>
      <c r="I195" s="138"/>
    </row>
    <row r="196" spans="1:9" s="18" customFormat="1" ht="24.95" customHeight="1">
      <c r="A196" s="118"/>
      <c r="B196" s="124"/>
      <c r="C196" s="125"/>
      <c r="D196" s="126"/>
      <c r="E196" s="124"/>
      <c r="F196" s="124"/>
      <c r="G196" s="124"/>
      <c r="H196" s="127"/>
      <c r="I196" s="138"/>
    </row>
    <row r="197" spans="1:9" s="18" customFormat="1" ht="24.95" customHeight="1">
      <c r="A197" s="118"/>
      <c r="B197" s="124"/>
      <c r="C197" s="125"/>
      <c r="D197" s="126"/>
      <c r="E197" s="124"/>
      <c r="F197" s="124"/>
      <c r="G197" s="124"/>
      <c r="H197" s="127"/>
      <c r="I197" s="138"/>
    </row>
    <row r="198" spans="1:9" s="18" customFormat="1" ht="24.95" customHeight="1">
      <c r="A198" s="118"/>
      <c r="B198" s="124"/>
      <c r="C198" s="125"/>
      <c r="D198" s="126"/>
      <c r="E198" s="124"/>
      <c r="F198" s="124"/>
      <c r="G198" s="124"/>
      <c r="H198" s="127"/>
      <c r="I198" s="138"/>
    </row>
    <row r="199" spans="1:9" s="18" customFormat="1" ht="24.95" customHeight="1">
      <c r="A199" s="118"/>
      <c r="B199" s="124"/>
      <c r="C199" s="125"/>
      <c r="D199" s="126"/>
      <c r="E199" s="124"/>
      <c r="F199" s="124"/>
      <c r="G199" s="124"/>
      <c r="H199" s="127"/>
      <c r="I199" s="138"/>
    </row>
    <row r="200" spans="1:9" s="18" customFormat="1" ht="24.95" customHeight="1">
      <c r="A200" s="118"/>
      <c r="B200" s="124"/>
      <c r="C200" s="125"/>
      <c r="D200" s="126"/>
      <c r="E200" s="124"/>
      <c r="F200" s="124"/>
      <c r="G200" s="124"/>
      <c r="H200" s="127"/>
      <c r="I200" s="138"/>
    </row>
    <row r="201" spans="1:9" s="18" customFormat="1" ht="24.95" customHeight="1">
      <c r="A201" s="118"/>
      <c r="B201" s="124"/>
      <c r="C201" s="125"/>
      <c r="D201" s="126"/>
      <c r="E201" s="124"/>
      <c r="F201" s="124"/>
      <c r="G201" s="124"/>
      <c r="H201" s="127"/>
      <c r="I201" s="138"/>
    </row>
    <row r="202" spans="1:9" s="18" customFormat="1" ht="24.95" customHeight="1">
      <c r="A202" s="118"/>
      <c r="B202" s="124"/>
      <c r="C202" s="125"/>
      <c r="D202" s="126"/>
      <c r="E202" s="124"/>
      <c r="F202" s="124"/>
      <c r="G202" s="124"/>
      <c r="H202" s="127"/>
      <c r="I202" s="138"/>
    </row>
    <row r="203" spans="1:9" s="18" customFormat="1" ht="24.95" customHeight="1">
      <c r="A203" s="118"/>
      <c r="B203" s="124"/>
      <c r="C203" s="125"/>
      <c r="D203" s="126"/>
      <c r="E203" s="124"/>
      <c r="F203" s="124"/>
      <c r="G203" s="124"/>
      <c r="H203" s="127"/>
      <c r="I203" s="138"/>
    </row>
    <row r="204" spans="1:9" s="18" customFormat="1" ht="24.95" customHeight="1">
      <c r="A204" s="118"/>
      <c r="B204" s="124"/>
      <c r="C204" s="125"/>
      <c r="D204" s="126"/>
      <c r="E204" s="124"/>
      <c r="F204" s="124"/>
      <c r="G204" s="124"/>
      <c r="H204" s="127"/>
      <c r="I204" s="138"/>
    </row>
    <row r="205" spans="1:9" s="18" customFormat="1" ht="24.95" customHeight="1">
      <c r="A205" s="118"/>
      <c r="B205" s="124"/>
      <c r="C205" s="125"/>
      <c r="D205" s="126"/>
      <c r="E205" s="124"/>
      <c r="F205" s="124"/>
      <c r="G205" s="124"/>
      <c r="H205" s="127"/>
      <c r="I205" s="138"/>
    </row>
    <row r="206" spans="1:9" s="18" customFormat="1" ht="24.95" customHeight="1">
      <c r="A206" s="118"/>
      <c r="B206" s="124"/>
      <c r="C206" s="125"/>
      <c r="D206" s="126"/>
      <c r="E206" s="124"/>
      <c r="F206" s="124"/>
      <c r="G206" s="124"/>
      <c r="H206" s="127"/>
      <c r="I206" s="138"/>
    </row>
    <row r="207" spans="1:9" s="18" customFormat="1" ht="24.95" customHeight="1">
      <c r="A207" s="118"/>
      <c r="B207" s="124"/>
      <c r="C207" s="125"/>
      <c r="D207" s="126"/>
      <c r="E207" s="124"/>
      <c r="F207" s="124"/>
      <c r="G207" s="124"/>
      <c r="H207" s="127"/>
      <c r="I207" s="138"/>
    </row>
    <row r="208" spans="1:9" s="18" customFormat="1" ht="24.95" customHeight="1">
      <c r="A208" s="118"/>
      <c r="B208" s="124"/>
      <c r="C208" s="125"/>
      <c r="D208" s="126"/>
      <c r="E208" s="124"/>
      <c r="F208" s="124"/>
      <c r="G208" s="124"/>
      <c r="H208" s="127"/>
      <c r="I208" s="138"/>
    </row>
    <row r="209" spans="1:9" s="18" customFormat="1" ht="24.95" customHeight="1">
      <c r="A209" s="118"/>
      <c r="B209" s="124"/>
      <c r="C209" s="125"/>
      <c r="D209" s="126"/>
      <c r="E209" s="124"/>
      <c r="F209" s="124"/>
      <c r="G209" s="124"/>
      <c r="H209" s="127"/>
      <c r="I209" s="138"/>
    </row>
    <row r="210" spans="1:9" s="18" customFormat="1" ht="24.95" customHeight="1">
      <c r="A210" s="118"/>
      <c r="B210" s="124"/>
      <c r="C210" s="125"/>
      <c r="D210" s="126"/>
      <c r="E210" s="124"/>
      <c r="F210" s="124"/>
      <c r="G210" s="124"/>
      <c r="H210" s="127"/>
      <c r="I210" s="138"/>
    </row>
    <row r="211" spans="1:9" s="18" customFormat="1" ht="24.95" customHeight="1">
      <c r="A211" s="118"/>
      <c r="B211" s="124"/>
      <c r="C211" s="125"/>
      <c r="D211" s="126"/>
      <c r="E211" s="124"/>
      <c r="F211" s="124"/>
      <c r="G211" s="124"/>
      <c r="H211" s="127"/>
      <c r="I211" s="138"/>
    </row>
    <row r="212" spans="1:9" s="18" customFormat="1" ht="24.95" customHeight="1">
      <c r="A212" s="118"/>
      <c r="B212" s="124"/>
      <c r="C212" s="125"/>
      <c r="D212" s="126"/>
      <c r="E212" s="124"/>
      <c r="F212" s="124"/>
      <c r="G212" s="124"/>
      <c r="H212" s="127"/>
      <c r="I212" s="138"/>
    </row>
    <row r="213" spans="1:9" s="18" customFormat="1" ht="24.95" customHeight="1">
      <c r="A213" s="118"/>
      <c r="B213" s="124"/>
      <c r="C213" s="125"/>
      <c r="D213" s="126"/>
      <c r="E213" s="124"/>
      <c r="F213" s="124"/>
      <c r="G213" s="124"/>
      <c r="H213" s="127"/>
      <c r="I213" s="138"/>
    </row>
    <row r="214" spans="1:9" s="18" customFormat="1" ht="24.95" customHeight="1">
      <c r="A214" s="118"/>
      <c r="B214" s="124"/>
      <c r="C214" s="125"/>
      <c r="D214" s="126"/>
      <c r="E214" s="124"/>
      <c r="F214" s="124"/>
      <c r="G214" s="124"/>
      <c r="H214" s="127"/>
      <c r="I214" s="138"/>
    </row>
    <row r="215" spans="1:9" s="18" customFormat="1" ht="24.95" customHeight="1">
      <c r="A215" s="118"/>
      <c r="B215" s="124"/>
      <c r="C215" s="125"/>
      <c r="D215" s="126"/>
      <c r="E215" s="124"/>
      <c r="F215" s="124"/>
      <c r="G215" s="124"/>
      <c r="H215" s="127"/>
      <c r="I215" s="138"/>
    </row>
    <row r="216" spans="1:9" s="18" customFormat="1" ht="24.95" customHeight="1">
      <c r="A216" s="118"/>
      <c r="B216" s="124"/>
      <c r="C216" s="125"/>
      <c r="D216" s="126"/>
      <c r="E216" s="124"/>
      <c r="F216" s="124"/>
      <c r="G216" s="124"/>
      <c r="H216" s="127"/>
      <c r="I216" s="138"/>
    </row>
    <row r="217" spans="1:9" s="18" customFormat="1" ht="24.95" customHeight="1">
      <c r="A217" s="118"/>
      <c r="B217" s="124"/>
      <c r="C217" s="125"/>
      <c r="D217" s="126"/>
      <c r="E217" s="124"/>
      <c r="F217" s="124"/>
      <c r="G217" s="124"/>
      <c r="H217" s="127"/>
      <c r="I217" s="138"/>
    </row>
    <row r="218" spans="1:9" s="18" customFormat="1" ht="24.95" customHeight="1">
      <c r="A218" s="118"/>
      <c r="B218" s="124"/>
      <c r="C218" s="125"/>
      <c r="D218" s="126"/>
      <c r="E218" s="124"/>
      <c r="F218" s="124"/>
      <c r="G218" s="124"/>
      <c r="H218" s="127"/>
      <c r="I218" s="138"/>
    </row>
    <row r="219" spans="1:9" s="18" customFormat="1" ht="24.95" customHeight="1">
      <c r="A219" s="118"/>
      <c r="B219" s="124"/>
      <c r="C219" s="125"/>
      <c r="D219" s="126"/>
      <c r="E219" s="124"/>
      <c r="F219" s="124"/>
      <c r="G219" s="124"/>
      <c r="H219" s="127"/>
      <c r="I219" s="138"/>
    </row>
    <row r="220" spans="1:9" s="18" customFormat="1" ht="24.95" customHeight="1">
      <c r="A220" s="118"/>
      <c r="B220" s="124"/>
      <c r="C220" s="125"/>
      <c r="D220" s="126"/>
      <c r="E220" s="124"/>
      <c r="F220" s="124"/>
      <c r="G220" s="124"/>
      <c r="H220" s="127"/>
      <c r="I220" s="138"/>
    </row>
    <row r="221" spans="1:9" s="18" customFormat="1" ht="24.95" customHeight="1">
      <c r="A221" s="118"/>
      <c r="B221" s="124"/>
      <c r="C221" s="125"/>
      <c r="D221" s="126"/>
      <c r="E221" s="124"/>
      <c r="F221" s="124"/>
      <c r="G221" s="124"/>
      <c r="H221" s="127"/>
      <c r="I221" s="138"/>
    </row>
    <row r="222" spans="1:9" s="18" customFormat="1" ht="24.95" customHeight="1">
      <c r="A222" s="118"/>
      <c r="B222" s="124"/>
      <c r="C222" s="125"/>
      <c r="D222" s="126"/>
      <c r="E222" s="124"/>
      <c r="F222" s="124"/>
      <c r="G222" s="124"/>
      <c r="H222" s="127"/>
      <c r="I222" s="138"/>
    </row>
    <row r="223" spans="1:9" s="18" customFormat="1" ht="24.95" customHeight="1">
      <c r="A223" s="118"/>
      <c r="B223" s="124"/>
      <c r="C223" s="125"/>
      <c r="D223" s="126"/>
      <c r="E223" s="124"/>
      <c r="F223" s="124"/>
      <c r="G223" s="124"/>
      <c r="H223" s="127"/>
      <c r="I223" s="138"/>
    </row>
    <row r="224" spans="1:9" s="18" customFormat="1" ht="24.95" customHeight="1">
      <c r="A224" s="118"/>
      <c r="B224" s="124"/>
      <c r="C224" s="125"/>
      <c r="D224" s="126"/>
      <c r="E224" s="124"/>
      <c r="F224" s="124"/>
      <c r="G224" s="124"/>
      <c r="H224" s="127"/>
      <c r="I224" s="138"/>
    </row>
    <row r="225" spans="1:9" s="18" customFormat="1" ht="24.95" customHeight="1">
      <c r="A225" s="118"/>
      <c r="B225" s="124"/>
      <c r="C225" s="125"/>
      <c r="D225" s="126"/>
      <c r="E225" s="124"/>
      <c r="F225" s="124"/>
      <c r="G225" s="124"/>
      <c r="H225" s="127"/>
      <c r="I225" s="138"/>
    </row>
    <row r="226" spans="1:9" s="18" customFormat="1" ht="24.95" customHeight="1">
      <c r="A226" s="118"/>
      <c r="B226" s="124"/>
      <c r="C226" s="125"/>
      <c r="D226" s="126"/>
      <c r="E226" s="124"/>
      <c r="F226" s="124"/>
      <c r="G226" s="124"/>
      <c r="H226" s="127"/>
      <c r="I226" s="138"/>
    </row>
    <row r="227" spans="1:9" s="18" customFormat="1" ht="24.95" customHeight="1">
      <c r="A227" s="118"/>
      <c r="B227" s="124"/>
      <c r="C227" s="125"/>
      <c r="D227" s="126"/>
      <c r="E227" s="124"/>
      <c r="F227" s="124"/>
      <c r="G227" s="124"/>
      <c r="H227" s="127"/>
      <c r="I227" s="138"/>
    </row>
    <row r="228" spans="1:9" s="18" customFormat="1" ht="24.95" customHeight="1">
      <c r="A228" s="118"/>
      <c r="B228" s="124"/>
      <c r="C228" s="125"/>
      <c r="D228" s="126"/>
      <c r="E228" s="124"/>
      <c r="F228" s="124"/>
      <c r="G228" s="124"/>
      <c r="H228" s="127"/>
      <c r="I228" s="138"/>
    </row>
    <row r="229" spans="1:9" s="18" customFormat="1" ht="24.95" customHeight="1">
      <c r="A229" s="118"/>
      <c r="B229" s="124"/>
      <c r="C229" s="125"/>
      <c r="D229" s="126"/>
      <c r="E229" s="124"/>
      <c r="F229" s="124"/>
      <c r="G229" s="124"/>
      <c r="H229" s="127"/>
      <c r="I229" s="138"/>
    </row>
    <row r="230" spans="1:9" s="18" customFormat="1" ht="24.95" customHeight="1">
      <c r="A230" s="118"/>
      <c r="B230" s="124"/>
      <c r="C230" s="125"/>
      <c r="D230" s="126"/>
      <c r="E230" s="124"/>
      <c r="F230" s="124"/>
      <c r="G230" s="124"/>
      <c r="H230" s="127"/>
      <c r="I230" s="138"/>
    </row>
    <row r="231" spans="1:9" s="18" customFormat="1" ht="24.95" customHeight="1">
      <c r="A231" s="118"/>
      <c r="B231" s="124"/>
      <c r="C231" s="125"/>
      <c r="D231" s="126"/>
      <c r="E231" s="124"/>
      <c r="F231" s="124"/>
      <c r="G231" s="124"/>
      <c r="H231" s="127"/>
      <c r="I231" s="138"/>
    </row>
    <row r="232" spans="1:9" s="18" customFormat="1" ht="24.95" customHeight="1">
      <c r="A232" s="118"/>
      <c r="B232" s="124"/>
      <c r="C232" s="125"/>
      <c r="D232" s="126"/>
      <c r="E232" s="124"/>
      <c r="F232" s="124"/>
      <c r="G232" s="124"/>
      <c r="H232" s="127"/>
      <c r="I232" s="138"/>
    </row>
    <row r="233" spans="1:9" s="18" customFormat="1" ht="24.95" customHeight="1">
      <c r="A233" s="118"/>
      <c r="B233" s="124"/>
      <c r="C233" s="125"/>
      <c r="D233" s="126"/>
      <c r="E233" s="124"/>
      <c r="F233" s="124"/>
      <c r="G233" s="124"/>
      <c r="H233" s="127"/>
      <c r="I233" s="138"/>
    </row>
    <row r="234" spans="1:9" s="18" customFormat="1" ht="24.95" customHeight="1">
      <c r="A234" s="118"/>
      <c r="B234" s="124"/>
      <c r="C234" s="125"/>
      <c r="D234" s="126"/>
      <c r="E234" s="124"/>
      <c r="F234" s="124"/>
      <c r="G234" s="124"/>
      <c r="H234" s="127"/>
      <c r="I234" s="138"/>
    </row>
    <row r="235" spans="1:9" s="18" customFormat="1" ht="24.95" customHeight="1">
      <c r="A235" s="118"/>
      <c r="B235" s="124"/>
      <c r="C235" s="125"/>
      <c r="D235" s="126"/>
      <c r="E235" s="124"/>
      <c r="F235" s="124"/>
      <c r="G235" s="124"/>
      <c r="H235" s="127"/>
      <c r="I235" s="138"/>
    </row>
    <row r="236" spans="1:9" s="18" customFormat="1" ht="24.95" customHeight="1">
      <c r="A236" s="118"/>
      <c r="B236" s="124"/>
      <c r="C236" s="125"/>
      <c r="D236" s="126"/>
      <c r="E236" s="124"/>
      <c r="F236" s="124"/>
      <c r="G236" s="124"/>
      <c r="H236" s="127"/>
      <c r="I236" s="138"/>
    </row>
    <row r="237" spans="1:9" s="18" customFormat="1" ht="24.95" customHeight="1">
      <c r="A237" s="118"/>
      <c r="B237" s="124"/>
      <c r="C237" s="125"/>
      <c r="D237" s="126"/>
      <c r="E237" s="124"/>
      <c r="F237" s="124"/>
      <c r="G237" s="124"/>
      <c r="H237" s="127"/>
      <c r="I237" s="138"/>
    </row>
    <row r="238" spans="1:9" s="18" customFormat="1" ht="24.95" customHeight="1">
      <c r="A238" s="118"/>
      <c r="B238" s="124"/>
      <c r="C238" s="125"/>
      <c r="D238" s="126"/>
      <c r="E238" s="124"/>
      <c r="F238" s="124"/>
      <c r="G238" s="124"/>
      <c r="H238" s="127"/>
      <c r="I238" s="138"/>
    </row>
    <row r="239" spans="1:9" s="18" customFormat="1" ht="24.95" customHeight="1">
      <c r="A239" s="118"/>
      <c r="B239" s="124"/>
      <c r="C239" s="125"/>
      <c r="D239" s="126"/>
      <c r="E239" s="124"/>
      <c r="F239" s="124"/>
      <c r="G239" s="124"/>
      <c r="H239" s="127"/>
      <c r="I239" s="138"/>
    </row>
    <row r="240" spans="1:9" s="18" customFormat="1" ht="24.95" customHeight="1">
      <c r="A240" s="118"/>
      <c r="B240" s="124"/>
      <c r="C240" s="125"/>
      <c r="D240" s="126"/>
      <c r="E240" s="124"/>
      <c r="F240" s="124"/>
      <c r="G240" s="124"/>
      <c r="H240" s="127"/>
      <c r="I240" s="138"/>
    </row>
    <row r="241" spans="1:9" s="18" customFormat="1" ht="24.95" customHeight="1">
      <c r="A241" s="118"/>
      <c r="B241" s="124"/>
      <c r="C241" s="125"/>
      <c r="D241" s="126"/>
      <c r="E241" s="124"/>
      <c r="F241" s="124"/>
      <c r="G241" s="124"/>
      <c r="H241" s="127"/>
      <c r="I241" s="138"/>
    </row>
    <row r="242" spans="1:9" s="18" customFormat="1" ht="24.95" customHeight="1">
      <c r="A242" s="118"/>
      <c r="B242" s="124"/>
      <c r="C242" s="125"/>
      <c r="D242" s="126"/>
      <c r="E242" s="124"/>
      <c r="F242" s="124"/>
      <c r="G242" s="124"/>
      <c r="H242" s="127"/>
      <c r="I242" s="138"/>
    </row>
    <row r="243" spans="1:9" s="18" customFormat="1" ht="24.95" customHeight="1">
      <c r="A243" s="118"/>
      <c r="B243" s="124"/>
      <c r="C243" s="125"/>
      <c r="D243" s="126"/>
      <c r="E243" s="124"/>
      <c r="F243" s="124"/>
      <c r="G243" s="124"/>
      <c r="H243" s="127"/>
      <c r="I243" s="138"/>
    </row>
    <row r="244" spans="1:9" s="18" customFormat="1" ht="24.95" customHeight="1">
      <c r="A244" s="118"/>
      <c r="B244" s="124"/>
      <c r="C244" s="125"/>
      <c r="D244" s="126"/>
      <c r="E244" s="124"/>
      <c r="F244" s="124"/>
      <c r="G244" s="124"/>
      <c r="H244" s="127"/>
      <c r="I244" s="138"/>
    </row>
    <row r="245" spans="1:9" s="18" customFormat="1" ht="24.95" customHeight="1">
      <c r="A245" s="118"/>
      <c r="B245" s="124"/>
      <c r="C245" s="125"/>
      <c r="D245" s="126"/>
      <c r="E245" s="124"/>
      <c r="F245" s="124"/>
      <c r="G245" s="124"/>
      <c r="H245" s="127"/>
      <c r="I245" s="138"/>
    </row>
    <row r="246" spans="1:9" s="18" customFormat="1" ht="24.95" customHeight="1">
      <c r="A246" s="118"/>
      <c r="B246" s="124"/>
      <c r="C246" s="125"/>
      <c r="D246" s="126"/>
      <c r="E246" s="124"/>
      <c r="F246" s="124"/>
      <c r="G246" s="124"/>
      <c r="H246" s="127"/>
      <c r="I246" s="138"/>
    </row>
    <row r="247" spans="1:9" s="18" customFormat="1" ht="24.95" customHeight="1">
      <c r="A247" s="118"/>
      <c r="B247" s="124"/>
      <c r="C247" s="125"/>
      <c r="D247" s="126"/>
      <c r="E247" s="124"/>
      <c r="F247" s="124"/>
      <c r="G247" s="124"/>
      <c r="H247" s="127"/>
      <c r="I247" s="138"/>
    </row>
    <row r="248" spans="1:9" s="18" customFormat="1" ht="24.95" customHeight="1">
      <c r="A248" s="118"/>
      <c r="B248" s="124"/>
      <c r="C248" s="125"/>
      <c r="D248" s="126"/>
      <c r="E248" s="124"/>
      <c r="F248" s="124"/>
      <c r="G248" s="124"/>
      <c r="H248" s="127"/>
      <c r="I248" s="138"/>
    </row>
    <row r="249" spans="1:9" s="18" customFormat="1" ht="24.95" customHeight="1">
      <c r="A249" s="118"/>
      <c r="B249" s="124"/>
      <c r="C249" s="125"/>
      <c r="D249" s="126"/>
      <c r="E249" s="124"/>
      <c r="F249" s="124"/>
      <c r="G249" s="124"/>
      <c r="H249" s="127"/>
      <c r="I249" s="138"/>
    </row>
    <row r="250" spans="1:9" s="18" customFormat="1" ht="24.95" customHeight="1">
      <c r="A250" s="118"/>
      <c r="B250" s="124"/>
      <c r="C250" s="125"/>
      <c r="D250" s="126"/>
      <c r="E250" s="124"/>
      <c r="F250" s="124"/>
      <c r="G250" s="124"/>
      <c r="H250" s="127"/>
      <c r="I250" s="138"/>
    </row>
    <row r="251" spans="1:9" s="18" customFormat="1" ht="24.95" customHeight="1">
      <c r="A251" s="118"/>
      <c r="B251" s="124"/>
      <c r="C251" s="125"/>
      <c r="D251" s="126"/>
      <c r="E251" s="124"/>
      <c r="F251" s="124"/>
      <c r="G251" s="124"/>
      <c r="H251" s="127"/>
      <c r="I251" s="138"/>
    </row>
    <row r="252" spans="1:9" s="18" customFormat="1" ht="24.95" customHeight="1">
      <c r="A252" s="118"/>
      <c r="B252" s="124"/>
      <c r="C252" s="125"/>
      <c r="D252" s="126"/>
      <c r="E252" s="124"/>
      <c r="F252" s="124"/>
      <c r="G252" s="124"/>
      <c r="H252" s="127"/>
      <c r="I252" s="138"/>
    </row>
    <row r="253" spans="1:9" s="18" customFormat="1" ht="24.95" customHeight="1">
      <c r="A253" s="118"/>
      <c r="B253" s="124"/>
      <c r="C253" s="125"/>
      <c r="D253" s="126"/>
      <c r="E253" s="124"/>
      <c r="F253" s="124"/>
      <c r="G253" s="124"/>
      <c r="H253" s="127"/>
      <c r="I253" s="138"/>
    </row>
    <row r="254" spans="1:9" s="18" customFormat="1" ht="24.95" customHeight="1">
      <c r="A254" s="118"/>
      <c r="B254" s="124"/>
      <c r="C254" s="125"/>
      <c r="D254" s="126"/>
      <c r="E254" s="124"/>
      <c r="F254" s="124"/>
      <c r="G254" s="124"/>
      <c r="H254" s="127"/>
      <c r="I254" s="138"/>
    </row>
    <row r="255" spans="1:9" s="18" customFormat="1" ht="24.95" customHeight="1">
      <c r="A255" s="118"/>
      <c r="B255" s="124"/>
      <c r="C255" s="125"/>
      <c r="D255" s="126"/>
      <c r="E255" s="124"/>
      <c r="F255" s="124"/>
      <c r="G255" s="124"/>
      <c r="H255" s="127"/>
      <c r="I255" s="138"/>
    </row>
    <row r="256" spans="1:9" s="18" customFormat="1" ht="24.95" customHeight="1">
      <c r="A256" s="118"/>
      <c r="B256" s="124"/>
      <c r="C256" s="125"/>
      <c r="D256" s="126"/>
      <c r="E256" s="124"/>
      <c r="F256" s="124"/>
      <c r="G256" s="124"/>
      <c r="H256" s="127"/>
      <c r="I256" s="138"/>
    </row>
    <row r="257" spans="1:9" s="18" customFormat="1" ht="24.95" customHeight="1">
      <c r="A257" s="118"/>
      <c r="B257" s="124"/>
      <c r="C257" s="125"/>
      <c r="D257" s="126"/>
      <c r="E257" s="124"/>
      <c r="F257" s="124"/>
      <c r="G257" s="124"/>
      <c r="H257" s="127"/>
      <c r="I257" s="138"/>
    </row>
    <row r="258" spans="1:9" s="18" customFormat="1" ht="24.95" customHeight="1">
      <c r="A258" s="118"/>
      <c r="B258" s="124"/>
      <c r="C258" s="125"/>
      <c r="D258" s="126"/>
      <c r="E258" s="124"/>
      <c r="F258" s="124"/>
      <c r="G258" s="124"/>
      <c r="H258" s="127"/>
      <c r="I258" s="138"/>
    </row>
    <row r="259" spans="1:9" s="18" customFormat="1" ht="24.95" customHeight="1">
      <c r="A259" s="118"/>
      <c r="B259" s="124"/>
      <c r="C259" s="125"/>
      <c r="D259" s="126"/>
      <c r="E259" s="124"/>
      <c r="F259" s="124"/>
      <c r="G259" s="124"/>
      <c r="H259" s="127"/>
      <c r="I259" s="138"/>
    </row>
    <row r="260" spans="1:9" s="18" customFormat="1" ht="24.95" customHeight="1">
      <c r="A260" s="118"/>
      <c r="B260" s="124"/>
      <c r="C260" s="125"/>
      <c r="D260" s="126"/>
      <c r="E260" s="124"/>
      <c r="F260" s="124"/>
      <c r="G260" s="124"/>
      <c r="H260" s="127"/>
      <c r="I260" s="138"/>
    </row>
    <row r="261" spans="1:9" s="18" customFormat="1" ht="24.95" customHeight="1">
      <c r="A261" s="118"/>
      <c r="B261" s="124"/>
      <c r="C261" s="125"/>
      <c r="D261" s="126"/>
      <c r="E261" s="124"/>
      <c r="F261" s="124"/>
      <c r="G261" s="124"/>
      <c r="H261" s="127"/>
      <c r="I261" s="138"/>
    </row>
    <row r="262" spans="1:9" s="18" customFormat="1" ht="24.95" customHeight="1">
      <c r="A262" s="118"/>
      <c r="B262" s="124"/>
      <c r="C262" s="125"/>
      <c r="D262" s="126"/>
      <c r="E262" s="124"/>
      <c r="F262" s="124"/>
      <c r="G262" s="124"/>
      <c r="H262" s="127"/>
      <c r="I262" s="138"/>
    </row>
    <row r="263" spans="1:9" s="18" customFormat="1" ht="24.95" customHeight="1">
      <c r="A263" s="118"/>
      <c r="B263" s="124"/>
      <c r="C263" s="125"/>
      <c r="D263" s="126"/>
      <c r="E263" s="124"/>
      <c r="F263" s="124"/>
      <c r="G263" s="124"/>
      <c r="H263" s="127"/>
      <c r="I263" s="138"/>
    </row>
    <row r="264" spans="1:9" s="18" customFormat="1" ht="24.95" customHeight="1">
      <c r="A264" s="118"/>
      <c r="B264" s="124"/>
      <c r="C264" s="125"/>
      <c r="D264" s="126"/>
      <c r="E264" s="124"/>
      <c r="F264" s="124"/>
      <c r="G264" s="124"/>
      <c r="H264" s="127"/>
      <c r="I264" s="138"/>
    </row>
    <row r="265" spans="1:9" s="18" customFormat="1" ht="24.95" customHeight="1">
      <c r="A265" s="118"/>
      <c r="B265" s="124"/>
      <c r="C265" s="125"/>
      <c r="D265" s="126"/>
      <c r="E265" s="124"/>
      <c r="F265" s="124"/>
      <c r="G265" s="124"/>
      <c r="H265" s="127"/>
      <c r="I265" s="138"/>
    </row>
    <row r="266" spans="1:9" s="18" customFormat="1" ht="24.95" customHeight="1">
      <c r="A266" s="118"/>
      <c r="B266" s="124"/>
      <c r="C266" s="125"/>
      <c r="D266" s="126"/>
      <c r="E266" s="124"/>
      <c r="F266" s="124"/>
      <c r="G266" s="124"/>
      <c r="H266" s="127"/>
      <c r="I266" s="138"/>
    </row>
    <row r="267" spans="1:9" s="18" customFormat="1" ht="24.95" customHeight="1">
      <c r="A267" s="118"/>
      <c r="B267" s="124"/>
      <c r="C267" s="125"/>
      <c r="D267" s="126"/>
      <c r="E267" s="124"/>
      <c r="F267" s="124"/>
      <c r="G267" s="124"/>
      <c r="H267" s="127"/>
      <c r="I267" s="138"/>
    </row>
    <row r="268" spans="1:9" s="18" customFormat="1" ht="24.95" customHeight="1">
      <c r="A268" s="118"/>
      <c r="B268" s="124"/>
      <c r="C268" s="125"/>
      <c r="D268" s="126"/>
      <c r="E268" s="124"/>
      <c r="F268" s="124"/>
      <c r="G268" s="124"/>
      <c r="H268" s="127"/>
      <c r="I268" s="138"/>
    </row>
    <row r="269" spans="1:9" s="18" customFormat="1" ht="24.95" customHeight="1">
      <c r="A269" s="118"/>
      <c r="B269" s="124"/>
      <c r="C269" s="125"/>
      <c r="D269" s="126"/>
      <c r="E269" s="124"/>
      <c r="F269" s="124"/>
      <c r="G269" s="124"/>
      <c r="H269" s="127"/>
      <c r="I269" s="138"/>
    </row>
    <row r="270" spans="1:9" s="18" customFormat="1" ht="24.95" customHeight="1">
      <c r="A270" s="118"/>
      <c r="B270" s="124"/>
      <c r="C270" s="125"/>
      <c r="D270" s="126"/>
      <c r="E270" s="124"/>
      <c r="F270" s="124"/>
      <c r="G270" s="124"/>
      <c r="H270" s="127"/>
      <c r="I270" s="138"/>
    </row>
    <row r="271" spans="1:9" s="18" customFormat="1" ht="24.95" customHeight="1">
      <c r="A271" s="118"/>
      <c r="B271" s="124"/>
      <c r="C271" s="125"/>
      <c r="D271" s="126"/>
      <c r="E271" s="124"/>
      <c r="F271" s="124"/>
      <c r="G271" s="124"/>
      <c r="H271" s="127"/>
      <c r="I271" s="138"/>
    </row>
    <row r="272" spans="1:9" s="18" customFormat="1" ht="24.95" customHeight="1">
      <c r="A272" s="118"/>
      <c r="B272" s="124"/>
      <c r="C272" s="125"/>
      <c r="D272" s="126"/>
      <c r="E272" s="124"/>
      <c r="F272" s="124"/>
      <c r="G272" s="124"/>
      <c r="H272" s="127"/>
      <c r="I272" s="138"/>
    </row>
    <row r="273" spans="1:9" s="18" customFormat="1" ht="24.95" customHeight="1">
      <c r="A273" s="118"/>
      <c r="B273" s="124"/>
      <c r="C273" s="125"/>
      <c r="D273" s="126"/>
      <c r="E273" s="124"/>
      <c r="F273" s="124"/>
      <c r="G273" s="124"/>
      <c r="H273" s="127"/>
      <c r="I273" s="138"/>
    </row>
    <row r="274" spans="1:9" s="18" customFormat="1" ht="24.95" customHeight="1">
      <c r="A274" s="118"/>
      <c r="B274" s="124"/>
      <c r="C274" s="125"/>
      <c r="D274" s="126"/>
      <c r="E274" s="124"/>
      <c r="F274" s="124"/>
      <c r="G274" s="124"/>
      <c r="H274" s="127"/>
      <c r="I274" s="138"/>
    </row>
    <row r="275" spans="1:9" s="18" customFormat="1" ht="24.95" customHeight="1">
      <c r="A275" s="118"/>
      <c r="B275" s="124"/>
      <c r="C275" s="125"/>
      <c r="D275" s="126"/>
      <c r="E275" s="124"/>
      <c r="F275" s="124"/>
      <c r="G275" s="124"/>
      <c r="H275" s="127"/>
      <c r="I275" s="138"/>
    </row>
    <row r="276" spans="1:9" s="18" customFormat="1" ht="24.95" customHeight="1">
      <c r="A276" s="118"/>
      <c r="B276" s="124"/>
      <c r="C276" s="125"/>
      <c r="D276" s="126"/>
      <c r="E276" s="124"/>
      <c r="F276" s="124"/>
      <c r="G276" s="124"/>
      <c r="H276" s="127"/>
      <c r="I276" s="138"/>
    </row>
    <row r="277" spans="1:9" s="18" customFormat="1" ht="24.95" customHeight="1">
      <c r="A277" s="118"/>
      <c r="B277" s="124"/>
      <c r="C277" s="125"/>
      <c r="D277" s="126"/>
      <c r="E277" s="124"/>
      <c r="F277" s="124"/>
      <c r="G277" s="124"/>
      <c r="H277" s="127"/>
      <c r="I277" s="138"/>
    </row>
    <row r="278" spans="1:9" s="18" customFormat="1" ht="24.95" customHeight="1">
      <c r="A278" s="118"/>
      <c r="B278" s="124"/>
      <c r="C278" s="125"/>
      <c r="D278" s="126"/>
      <c r="E278" s="124"/>
      <c r="F278" s="124"/>
      <c r="G278" s="124"/>
      <c r="H278" s="127"/>
      <c r="I278" s="138"/>
    </row>
    <row r="279" spans="1:9" s="18" customFormat="1" ht="24.95" customHeight="1">
      <c r="A279" s="118"/>
      <c r="B279" s="124"/>
      <c r="C279" s="125"/>
      <c r="D279" s="126"/>
      <c r="E279" s="124"/>
      <c r="F279" s="124"/>
      <c r="G279" s="124"/>
      <c r="H279" s="127"/>
      <c r="I279" s="138"/>
    </row>
    <row r="280" spans="1:9" s="18" customFormat="1" ht="24.95" customHeight="1">
      <c r="A280" s="118"/>
      <c r="B280" s="124"/>
      <c r="C280" s="125"/>
      <c r="D280" s="126"/>
      <c r="E280" s="124"/>
      <c r="F280" s="124"/>
      <c r="G280" s="124"/>
      <c r="H280" s="127"/>
      <c r="I280" s="138"/>
    </row>
    <row r="281" spans="1:9" s="18" customFormat="1" ht="24.95" customHeight="1">
      <c r="A281" s="118"/>
      <c r="B281" s="124"/>
      <c r="C281" s="125"/>
      <c r="D281" s="126"/>
      <c r="E281" s="124"/>
      <c r="F281" s="124"/>
      <c r="G281" s="124"/>
      <c r="H281" s="127"/>
      <c r="I281" s="138"/>
    </row>
    <row r="282" spans="1:9" s="18" customFormat="1" ht="24.95" customHeight="1">
      <c r="A282" s="118"/>
      <c r="B282" s="124"/>
      <c r="C282" s="125"/>
      <c r="D282" s="126"/>
      <c r="E282" s="124"/>
      <c r="F282" s="124"/>
      <c r="G282" s="124"/>
      <c r="H282" s="127"/>
      <c r="I282" s="138"/>
    </row>
    <row r="283" spans="1:9" s="18" customFormat="1" ht="24.95" customHeight="1">
      <c r="A283" s="118"/>
      <c r="B283" s="124"/>
      <c r="C283" s="125"/>
      <c r="D283" s="126"/>
      <c r="E283" s="124"/>
      <c r="F283" s="124"/>
      <c r="G283" s="124"/>
      <c r="H283" s="127"/>
      <c r="I283" s="138"/>
    </row>
    <row r="284" spans="1:9" s="18" customFormat="1" ht="24.95" customHeight="1">
      <c r="A284" s="118"/>
      <c r="B284" s="124"/>
      <c r="C284" s="125"/>
      <c r="D284" s="126"/>
      <c r="E284" s="124"/>
      <c r="F284" s="124"/>
      <c r="G284" s="124"/>
      <c r="H284" s="127"/>
      <c r="I284" s="138"/>
    </row>
    <row r="285" spans="1:9" s="18" customFormat="1" ht="24.95" customHeight="1">
      <c r="A285" s="118"/>
      <c r="B285" s="124"/>
      <c r="C285" s="125"/>
      <c r="D285" s="126"/>
      <c r="E285" s="124"/>
      <c r="F285" s="124"/>
      <c r="G285" s="124"/>
      <c r="H285" s="127"/>
      <c r="I285" s="138"/>
    </row>
    <row r="286" spans="1:9" s="18" customFormat="1" ht="24.95" customHeight="1">
      <c r="A286" s="118"/>
      <c r="B286" s="124"/>
      <c r="C286" s="125"/>
      <c r="D286" s="126"/>
      <c r="E286" s="124"/>
      <c r="F286" s="124"/>
      <c r="G286" s="124"/>
      <c r="H286" s="127"/>
      <c r="I286" s="138"/>
    </row>
    <row r="287" spans="1:9" s="18" customFormat="1" ht="24.95" customHeight="1">
      <c r="A287" s="118"/>
      <c r="B287" s="124"/>
      <c r="C287" s="125"/>
      <c r="D287" s="126"/>
      <c r="E287" s="124"/>
      <c r="F287" s="124"/>
      <c r="G287" s="124"/>
      <c r="H287" s="127"/>
      <c r="I287" s="138"/>
    </row>
    <row r="288" spans="1:9" s="18" customFormat="1" ht="24.95" customHeight="1">
      <c r="A288" s="118"/>
      <c r="B288" s="124"/>
      <c r="C288" s="125"/>
      <c r="D288" s="126"/>
      <c r="E288" s="124"/>
      <c r="F288" s="124"/>
      <c r="G288" s="124"/>
      <c r="H288" s="127"/>
      <c r="I288" s="138"/>
    </row>
    <row r="289" spans="1:9" s="18" customFormat="1" ht="24.95" customHeight="1">
      <c r="A289" s="118"/>
      <c r="B289" s="124"/>
      <c r="C289" s="125"/>
      <c r="D289" s="126"/>
      <c r="E289" s="124"/>
      <c r="F289" s="124"/>
      <c r="G289" s="124"/>
      <c r="H289" s="127"/>
      <c r="I289" s="138"/>
    </row>
    <row r="290" spans="1:9" s="18" customFormat="1" ht="24.95" customHeight="1">
      <c r="A290" s="118"/>
      <c r="B290" s="124"/>
      <c r="C290" s="125"/>
      <c r="D290" s="126"/>
      <c r="E290" s="124"/>
      <c r="F290" s="124"/>
      <c r="G290" s="124"/>
      <c r="H290" s="127"/>
      <c r="I290" s="138"/>
    </row>
    <row r="291" spans="1:9" s="18" customFormat="1" ht="24.95" customHeight="1">
      <c r="A291" s="118"/>
      <c r="B291" s="124"/>
      <c r="C291" s="125"/>
      <c r="D291" s="126"/>
      <c r="E291" s="124"/>
      <c r="F291" s="124"/>
      <c r="G291" s="124"/>
      <c r="H291" s="127"/>
      <c r="I291" s="138"/>
    </row>
    <row r="292" spans="1:9" s="18" customFormat="1" ht="24.95" customHeight="1">
      <c r="A292" s="118"/>
      <c r="B292" s="124"/>
      <c r="C292" s="125"/>
      <c r="D292" s="126"/>
      <c r="E292" s="124"/>
      <c r="F292" s="124"/>
      <c r="G292" s="124"/>
      <c r="H292" s="127"/>
      <c r="I292" s="138"/>
    </row>
    <row r="293" spans="1:9" s="18" customFormat="1" ht="24.95" customHeight="1">
      <c r="A293" s="118"/>
      <c r="B293" s="124"/>
      <c r="C293" s="125"/>
      <c r="D293" s="126"/>
      <c r="E293" s="124"/>
      <c r="F293" s="124"/>
      <c r="G293" s="124"/>
      <c r="H293" s="127"/>
      <c r="I293" s="138"/>
    </row>
    <row r="294" spans="1:9" s="18" customFormat="1" ht="24.95" customHeight="1">
      <c r="A294" s="118"/>
      <c r="B294" s="124"/>
      <c r="C294" s="125"/>
      <c r="D294" s="126"/>
      <c r="E294" s="124"/>
      <c r="F294" s="124"/>
      <c r="G294" s="124"/>
      <c r="H294" s="127"/>
      <c r="I294" s="138"/>
    </row>
    <row r="295" spans="1:9" s="18" customFormat="1" ht="24.95" customHeight="1">
      <c r="A295" s="118"/>
      <c r="B295" s="124"/>
      <c r="C295" s="125"/>
      <c r="D295" s="126"/>
      <c r="E295" s="124"/>
      <c r="F295" s="124"/>
      <c r="G295" s="124"/>
      <c r="H295" s="127"/>
      <c r="I295" s="138"/>
    </row>
    <row r="296" spans="1:9" s="18" customFormat="1" ht="24.95" customHeight="1">
      <c r="A296" s="118"/>
      <c r="B296" s="124"/>
      <c r="C296" s="125"/>
      <c r="D296" s="126"/>
      <c r="E296" s="124"/>
      <c r="F296" s="124"/>
      <c r="G296" s="124"/>
      <c r="H296" s="127"/>
      <c r="I296" s="138"/>
    </row>
    <row r="297" spans="1:9" s="18" customFormat="1" ht="24.95" customHeight="1">
      <c r="A297" s="118"/>
      <c r="B297" s="124"/>
      <c r="C297" s="125"/>
      <c r="D297" s="126"/>
      <c r="E297" s="124"/>
      <c r="F297" s="124"/>
      <c r="G297" s="124"/>
      <c r="H297" s="127"/>
      <c r="I297" s="138"/>
    </row>
    <row r="298" spans="1:9" s="18" customFormat="1" ht="24.95" customHeight="1">
      <c r="A298" s="118"/>
      <c r="B298" s="124"/>
      <c r="C298" s="125"/>
      <c r="D298" s="126"/>
      <c r="E298" s="124"/>
      <c r="F298" s="124"/>
      <c r="G298" s="124"/>
      <c r="H298" s="127"/>
      <c r="I298" s="138"/>
    </row>
    <row r="299" spans="1:9" s="18" customFormat="1" ht="24.95" customHeight="1">
      <c r="A299" s="118"/>
      <c r="B299" s="124"/>
      <c r="C299" s="125"/>
      <c r="D299" s="126"/>
      <c r="E299" s="124"/>
      <c r="F299" s="124"/>
      <c r="G299" s="124"/>
      <c r="H299" s="127"/>
      <c r="I299" s="138"/>
    </row>
    <row r="300" spans="1:9" s="18" customFormat="1" ht="24.95" customHeight="1">
      <c r="A300" s="118"/>
      <c r="B300" s="124"/>
      <c r="C300" s="125"/>
      <c r="D300" s="126"/>
      <c r="E300" s="124"/>
      <c r="F300" s="124"/>
      <c r="G300" s="124"/>
      <c r="H300" s="127"/>
      <c r="I300" s="138"/>
    </row>
    <row r="301" spans="1:9" s="18" customFormat="1" ht="24.95" customHeight="1">
      <c r="A301" s="118"/>
      <c r="B301" s="124"/>
      <c r="C301" s="125"/>
      <c r="D301" s="126"/>
      <c r="E301" s="124"/>
      <c r="F301" s="124"/>
      <c r="G301" s="124"/>
      <c r="H301" s="127"/>
      <c r="I301" s="138"/>
    </row>
    <row r="302" spans="1:9" s="18" customFormat="1" ht="24.95" customHeight="1">
      <c r="A302" s="118"/>
      <c r="B302" s="124"/>
      <c r="C302" s="125"/>
      <c r="D302" s="126"/>
      <c r="E302" s="124"/>
      <c r="F302" s="124"/>
      <c r="G302" s="124"/>
      <c r="H302" s="127"/>
      <c r="I302" s="138"/>
    </row>
    <row r="303" spans="1:9" s="18" customFormat="1" ht="24.95" customHeight="1">
      <c r="A303" s="118"/>
      <c r="B303" s="124"/>
      <c r="C303" s="125"/>
      <c r="D303" s="126"/>
      <c r="E303" s="124"/>
      <c r="F303" s="124"/>
      <c r="G303" s="124"/>
      <c r="H303" s="127"/>
      <c r="I303" s="138"/>
    </row>
    <row r="304" spans="1:9" s="18" customFormat="1" ht="24.95" customHeight="1">
      <c r="A304" s="118"/>
      <c r="B304" s="124"/>
      <c r="C304" s="125"/>
      <c r="D304" s="126"/>
      <c r="E304" s="124"/>
      <c r="F304" s="124"/>
      <c r="G304" s="124"/>
      <c r="H304" s="127"/>
      <c r="I304" s="138"/>
    </row>
    <row r="305" spans="1:9" s="18" customFormat="1" ht="24.95" customHeight="1">
      <c r="A305" s="118"/>
      <c r="B305" s="124"/>
      <c r="C305" s="125"/>
      <c r="D305" s="126"/>
      <c r="E305" s="124"/>
      <c r="F305" s="124"/>
      <c r="G305" s="124"/>
      <c r="H305" s="127"/>
      <c r="I305" s="138"/>
    </row>
    <row r="306" spans="1:9" s="18" customFormat="1" ht="24.95" customHeight="1">
      <c r="A306" s="118"/>
      <c r="B306" s="124"/>
      <c r="C306" s="125"/>
      <c r="D306" s="126"/>
      <c r="E306" s="124"/>
      <c r="F306" s="124"/>
      <c r="G306" s="124"/>
      <c r="H306" s="127"/>
      <c r="I306" s="138"/>
    </row>
    <row r="307" spans="1:9" s="18" customFormat="1" ht="24.95" customHeight="1">
      <c r="A307" s="118"/>
      <c r="B307" s="124"/>
      <c r="C307" s="125"/>
      <c r="D307" s="126"/>
      <c r="E307" s="124"/>
      <c r="F307" s="124"/>
      <c r="G307" s="124"/>
      <c r="H307" s="127"/>
      <c r="I307" s="138"/>
    </row>
    <row r="308" spans="1:9" s="18" customFormat="1" ht="24.95" customHeight="1">
      <c r="A308" s="118"/>
      <c r="B308" s="124"/>
      <c r="C308" s="125"/>
      <c r="D308" s="126"/>
      <c r="E308" s="124"/>
      <c r="F308" s="124"/>
      <c r="G308" s="124"/>
      <c r="H308" s="127"/>
      <c r="I308" s="138"/>
    </row>
    <row r="309" spans="1:9" s="18" customFormat="1" ht="24.95" customHeight="1">
      <c r="A309" s="118"/>
      <c r="B309" s="124"/>
      <c r="C309" s="125"/>
      <c r="D309" s="126"/>
      <c r="E309" s="124"/>
      <c r="F309" s="124"/>
      <c r="G309" s="124"/>
      <c r="H309" s="127"/>
      <c r="I309" s="138"/>
    </row>
    <row r="310" spans="1:9" s="18" customFormat="1" ht="24.95" customHeight="1">
      <c r="A310" s="118"/>
      <c r="B310" s="124"/>
      <c r="C310" s="125"/>
      <c r="D310" s="126"/>
      <c r="E310" s="124"/>
      <c r="F310" s="124"/>
      <c r="G310" s="124"/>
      <c r="H310" s="127"/>
      <c r="I310" s="138"/>
    </row>
    <row r="311" spans="1:9" s="18" customFormat="1" ht="24.95" customHeight="1">
      <c r="A311" s="118"/>
      <c r="B311" s="124"/>
      <c r="C311" s="125"/>
      <c r="D311" s="126"/>
      <c r="E311" s="124"/>
      <c r="F311" s="124"/>
      <c r="G311" s="124"/>
      <c r="H311" s="127"/>
      <c r="I311" s="138"/>
    </row>
    <row r="312" spans="1:9" s="18" customFormat="1" ht="24.95" customHeight="1">
      <c r="A312" s="118"/>
      <c r="B312" s="124"/>
      <c r="C312" s="125"/>
      <c r="D312" s="126"/>
      <c r="E312" s="124"/>
      <c r="F312" s="124"/>
      <c r="G312" s="124"/>
      <c r="H312" s="127"/>
      <c r="I312" s="138"/>
    </row>
    <row r="313" spans="1:9" s="18" customFormat="1" ht="24.95" customHeight="1">
      <c r="A313" s="118"/>
      <c r="B313" s="124"/>
      <c r="C313" s="125"/>
      <c r="D313" s="126"/>
      <c r="E313" s="124"/>
      <c r="F313" s="124"/>
      <c r="G313" s="124"/>
      <c r="H313" s="127"/>
      <c r="I313" s="138"/>
    </row>
    <row r="314" spans="1:9" s="18" customFormat="1" ht="24.95" customHeight="1">
      <c r="A314" s="118"/>
      <c r="B314" s="124"/>
      <c r="C314" s="125"/>
      <c r="D314" s="126"/>
      <c r="E314" s="124"/>
      <c r="F314" s="124"/>
      <c r="G314" s="124"/>
      <c r="H314" s="127"/>
      <c r="I314" s="138"/>
    </row>
    <row r="315" spans="1:9" s="18" customFormat="1" ht="24.95" customHeight="1">
      <c r="A315" s="118"/>
      <c r="B315" s="124"/>
      <c r="C315" s="125"/>
      <c r="D315" s="126"/>
      <c r="E315" s="124"/>
      <c r="F315" s="124"/>
      <c r="G315" s="124"/>
      <c r="H315" s="127"/>
      <c r="I315" s="138"/>
    </row>
    <row r="316" spans="1:9" s="18" customFormat="1" ht="24.95" customHeight="1">
      <c r="A316" s="118"/>
      <c r="B316" s="124"/>
      <c r="C316" s="125"/>
      <c r="D316" s="126"/>
      <c r="E316" s="124"/>
      <c r="F316" s="124"/>
      <c r="G316" s="124"/>
      <c r="H316" s="127"/>
      <c r="I316" s="138"/>
    </row>
    <row r="317" spans="1:9" s="18" customFormat="1" ht="24.95" customHeight="1">
      <c r="A317" s="118"/>
      <c r="B317" s="124"/>
      <c r="C317" s="125"/>
      <c r="D317" s="126"/>
      <c r="E317" s="124"/>
      <c r="F317" s="124"/>
      <c r="G317" s="124"/>
      <c r="H317" s="127"/>
      <c r="I317" s="138"/>
    </row>
    <row r="318" spans="1:9" s="18" customFormat="1" ht="24.95" customHeight="1">
      <c r="A318" s="118"/>
      <c r="B318" s="124"/>
      <c r="C318" s="125"/>
      <c r="D318" s="126"/>
      <c r="E318" s="124"/>
      <c r="F318" s="124"/>
      <c r="G318" s="124"/>
      <c r="H318" s="127"/>
      <c r="I318" s="138"/>
    </row>
    <row r="319" spans="1:9" s="18" customFormat="1" ht="24.95" customHeight="1">
      <c r="A319" s="118"/>
      <c r="B319" s="124"/>
      <c r="C319" s="125"/>
      <c r="D319" s="126"/>
      <c r="E319" s="124"/>
      <c r="F319" s="124"/>
      <c r="G319" s="124"/>
      <c r="H319" s="127"/>
      <c r="I319" s="138"/>
    </row>
    <row r="320" spans="1:9" s="18" customFormat="1" ht="24.95" customHeight="1">
      <c r="A320" s="118"/>
      <c r="B320" s="124"/>
      <c r="C320" s="125"/>
      <c r="D320" s="126"/>
      <c r="E320" s="124"/>
      <c r="F320" s="124"/>
      <c r="G320" s="124"/>
      <c r="H320" s="127"/>
      <c r="I320" s="138"/>
    </row>
    <row r="321" spans="1:9" s="18" customFormat="1" ht="24.95" customHeight="1">
      <c r="A321" s="118"/>
      <c r="B321" s="124"/>
      <c r="C321" s="125"/>
      <c r="D321" s="126"/>
      <c r="E321" s="124"/>
      <c r="F321" s="124"/>
      <c r="G321" s="124"/>
      <c r="H321" s="127"/>
      <c r="I321" s="138"/>
    </row>
    <row r="322" spans="1:9" s="18" customFormat="1" ht="24.95" customHeight="1">
      <c r="A322" s="118"/>
      <c r="B322" s="124"/>
      <c r="C322" s="125"/>
      <c r="D322" s="126"/>
      <c r="E322" s="124"/>
      <c r="F322" s="124"/>
      <c r="G322" s="124"/>
      <c r="H322" s="127"/>
      <c r="I322" s="138"/>
    </row>
    <row r="323" spans="1:9" s="18" customFormat="1" ht="24.95" customHeight="1">
      <c r="A323" s="118"/>
      <c r="B323" s="124"/>
      <c r="C323" s="125"/>
      <c r="D323" s="126"/>
      <c r="E323" s="124"/>
      <c r="F323" s="124"/>
      <c r="G323" s="124"/>
      <c r="H323" s="127"/>
      <c r="I323" s="138"/>
    </row>
    <row r="324" spans="1:9" s="18" customFormat="1" ht="24.95" customHeight="1">
      <c r="A324" s="118"/>
      <c r="B324" s="124"/>
      <c r="C324" s="125"/>
      <c r="D324" s="126"/>
      <c r="E324" s="124"/>
      <c r="F324" s="124"/>
      <c r="G324" s="124"/>
      <c r="H324" s="127"/>
      <c r="I324" s="138"/>
    </row>
    <row r="325" spans="1:9" s="18" customFormat="1" ht="24.95" customHeight="1">
      <c r="A325" s="118"/>
      <c r="B325" s="124"/>
      <c r="C325" s="125"/>
      <c r="D325" s="126"/>
      <c r="E325" s="124"/>
      <c r="F325" s="124"/>
      <c r="G325" s="124"/>
      <c r="H325" s="127"/>
      <c r="I325" s="138"/>
    </row>
    <row r="326" spans="1:9" s="18" customFormat="1" ht="24.95" customHeight="1">
      <c r="A326" s="118"/>
      <c r="B326" s="124"/>
      <c r="C326" s="125"/>
      <c r="D326" s="126"/>
      <c r="E326" s="124"/>
      <c r="F326" s="124"/>
      <c r="G326" s="124"/>
      <c r="H326" s="127"/>
      <c r="I326" s="138"/>
    </row>
    <row r="327" spans="1:9" s="18" customFormat="1" ht="24.95" customHeight="1">
      <c r="A327" s="118"/>
      <c r="B327" s="124"/>
      <c r="C327" s="125"/>
      <c r="D327" s="126"/>
      <c r="E327" s="124"/>
      <c r="F327" s="124"/>
      <c r="G327" s="124"/>
      <c r="H327" s="127"/>
      <c r="I327" s="138"/>
    </row>
    <row r="328" spans="1:9" s="18" customFormat="1" ht="24.95" customHeight="1">
      <c r="A328" s="118"/>
      <c r="B328" s="124"/>
      <c r="C328" s="125"/>
      <c r="D328" s="126"/>
      <c r="E328" s="124"/>
      <c r="F328" s="124"/>
      <c r="G328" s="124"/>
      <c r="H328" s="127"/>
      <c r="I328" s="138"/>
    </row>
    <row r="329" spans="1:9" s="18" customFormat="1" ht="24.95" customHeight="1">
      <c r="A329" s="118"/>
      <c r="B329" s="124"/>
      <c r="C329" s="125"/>
      <c r="D329" s="126"/>
      <c r="E329" s="124"/>
      <c r="F329" s="124"/>
      <c r="G329" s="124"/>
      <c r="H329" s="127"/>
      <c r="I329" s="138"/>
    </row>
    <row r="330" spans="1:9" s="18" customFormat="1" ht="24.95" customHeight="1">
      <c r="A330" s="118"/>
      <c r="B330" s="124"/>
      <c r="C330" s="125"/>
      <c r="D330" s="126"/>
      <c r="E330" s="124"/>
      <c r="F330" s="124"/>
      <c r="G330" s="124"/>
      <c r="H330" s="127"/>
      <c r="I330" s="138"/>
    </row>
    <row r="331" spans="1:9" s="18" customFormat="1" ht="24.95" customHeight="1">
      <c r="A331" s="118"/>
      <c r="B331" s="124"/>
      <c r="C331" s="125"/>
      <c r="D331" s="126"/>
      <c r="E331" s="124"/>
      <c r="F331" s="124"/>
      <c r="G331" s="124"/>
      <c r="H331" s="127"/>
      <c r="I331" s="138"/>
    </row>
    <row r="332" spans="1:9" s="18" customFormat="1" ht="24.95" customHeight="1">
      <c r="A332" s="118"/>
      <c r="B332" s="124"/>
      <c r="C332" s="125"/>
      <c r="D332" s="126"/>
      <c r="E332" s="124"/>
      <c r="F332" s="124"/>
      <c r="G332" s="124"/>
      <c r="H332" s="127"/>
      <c r="I332" s="138"/>
    </row>
    <row r="333" spans="1:9" s="18" customFormat="1" ht="24.95" customHeight="1">
      <c r="A333" s="118"/>
      <c r="B333" s="124"/>
      <c r="C333" s="125"/>
      <c r="D333" s="126"/>
      <c r="E333" s="124"/>
      <c r="F333" s="124"/>
      <c r="G333" s="124"/>
      <c r="H333" s="127"/>
      <c r="I333" s="138"/>
    </row>
    <row r="334" spans="1:9" s="18" customFormat="1" ht="24.95" customHeight="1">
      <c r="A334" s="118"/>
      <c r="B334" s="124"/>
      <c r="C334" s="125"/>
      <c r="D334" s="126"/>
      <c r="E334" s="124"/>
      <c r="F334" s="124"/>
      <c r="G334" s="124"/>
      <c r="H334" s="127"/>
      <c r="I334" s="138"/>
    </row>
    <row r="335" spans="1:9" s="18" customFormat="1" ht="24.95" customHeight="1">
      <c r="A335" s="118"/>
      <c r="B335" s="124"/>
      <c r="C335" s="125"/>
      <c r="D335" s="126"/>
      <c r="E335" s="124"/>
      <c r="F335" s="124"/>
      <c r="G335" s="124"/>
      <c r="H335" s="127"/>
      <c r="I335" s="138"/>
    </row>
    <row r="336" spans="1:9" s="18" customFormat="1" ht="24.95" customHeight="1">
      <c r="A336" s="118"/>
      <c r="B336" s="124"/>
      <c r="C336" s="125"/>
      <c r="D336" s="126"/>
      <c r="E336" s="124"/>
      <c r="F336" s="124"/>
      <c r="G336" s="124"/>
      <c r="H336" s="127"/>
      <c r="I336" s="138"/>
    </row>
    <row r="337" spans="1:9" s="18" customFormat="1" ht="24.95" customHeight="1">
      <c r="A337" s="118"/>
      <c r="B337" s="124"/>
      <c r="C337" s="125"/>
      <c r="D337" s="126"/>
      <c r="E337" s="124"/>
      <c r="F337" s="124"/>
      <c r="G337" s="124"/>
      <c r="H337" s="127"/>
      <c r="I337" s="138"/>
    </row>
    <row r="338" spans="1:9" s="18" customFormat="1" ht="24.95" customHeight="1">
      <c r="A338" s="118"/>
      <c r="B338" s="124"/>
      <c r="C338" s="125"/>
      <c r="D338" s="126"/>
      <c r="E338" s="124"/>
      <c r="F338" s="124"/>
      <c r="G338" s="124"/>
      <c r="H338" s="127"/>
      <c r="I338" s="138"/>
    </row>
    <row r="339" spans="1:9" s="18" customFormat="1" ht="24.95" customHeight="1">
      <c r="A339" s="118"/>
      <c r="B339" s="124"/>
      <c r="C339" s="125"/>
      <c r="D339" s="126"/>
      <c r="E339" s="124"/>
      <c r="F339" s="124"/>
      <c r="G339" s="124"/>
      <c r="H339" s="127"/>
      <c r="I339" s="138"/>
    </row>
    <row r="340" spans="1:9" s="18" customFormat="1" ht="24.95" customHeight="1">
      <c r="A340" s="118"/>
      <c r="B340" s="124"/>
      <c r="C340" s="125"/>
      <c r="D340" s="126"/>
      <c r="E340" s="124"/>
      <c r="F340" s="124"/>
      <c r="G340" s="124"/>
      <c r="H340" s="127"/>
      <c r="I340" s="138"/>
    </row>
    <row r="341" spans="1:9" s="18" customFormat="1" ht="24.95" customHeight="1">
      <c r="A341" s="118"/>
      <c r="B341" s="124"/>
      <c r="C341" s="125"/>
      <c r="D341" s="126"/>
      <c r="E341" s="124"/>
      <c r="F341" s="124"/>
      <c r="G341" s="124"/>
      <c r="H341" s="127"/>
      <c r="I341" s="138"/>
    </row>
    <row r="342" spans="1:9" s="18" customFormat="1" ht="24.95" customHeight="1">
      <c r="A342" s="118"/>
      <c r="B342" s="124"/>
      <c r="C342" s="125"/>
      <c r="D342" s="126"/>
      <c r="E342" s="124"/>
      <c r="F342" s="124"/>
      <c r="G342" s="124"/>
      <c r="H342" s="127"/>
      <c r="I342" s="138"/>
    </row>
    <row r="343" spans="1:9" s="18" customFormat="1" ht="24.95" customHeight="1">
      <c r="A343" s="118"/>
      <c r="B343" s="124"/>
      <c r="C343" s="125"/>
      <c r="D343" s="126"/>
      <c r="E343" s="124"/>
      <c r="F343" s="124"/>
      <c r="G343" s="124"/>
      <c r="H343" s="127"/>
      <c r="I343" s="138"/>
    </row>
    <row r="344" spans="1:9" s="18" customFormat="1" ht="24.95" customHeight="1">
      <c r="A344" s="118"/>
      <c r="B344" s="124"/>
      <c r="C344" s="125"/>
      <c r="D344" s="126"/>
      <c r="E344" s="124"/>
      <c r="F344" s="124"/>
      <c r="G344" s="124"/>
      <c r="H344" s="127"/>
      <c r="I344" s="138"/>
    </row>
    <row r="345" spans="1:9" s="18" customFormat="1" ht="24.95" customHeight="1">
      <c r="A345" s="118"/>
      <c r="B345" s="124"/>
      <c r="C345" s="125"/>
      <c r="D345" s="126"/>
      <c r="E345" s="124"/>
      <c r="F345" s="124"/>
      <c r="G345" s="124"/>
      <c r="H345" s="127"/>
      <c r="I345" s="138"/>
    </row>
    <row r="346" spans="1:9" s="18" customFormat="1" ht="24.95" customHeight="1">
      <c r="A346" s="118"/>
      <c r="B346" s="124"/>
      <c r="C346" s="125"/>
      <c r="D346" s="126"/>
      <c r="E346" s="124"/>
      <c r="F346" s="124"/>
      <c r="G346" s="124"/>
      <c r="H346" s="127"/>
      <c r="I346" s="138"/>
    </row>
    <row r="347" spans="1:9" s="18" customFormat="1" ht="24.95" customHeight="1">
      <c r="A347" s="118"/>
      <c r="B347" s="124"/>
      <c r="C347" s="125"/>
      <c r="D347" s="126"/>
      <c r="E347" s="124"/>
      <c r="F347" s="124"/>
      <c r="G347" s="124"/>
      <c r="H347" s="127"/>
      <c r="I347" s="138"/>
    </row>
    <row r="348" spans="1:9" s="18" customFormat="1" ht="24.95" customHeight="1">
      <c r="A348" s="118"/>
      <c r="B348" s="124"/>
      <c r="C348" s="125"/>
      <c r="D348" s="126"/>
      <c r="E348" s="124"/>
      <c r="F348" s="124"/>
      <c r="G348" s="124"/>
      <c r="H348" s="127"/>
      <c r="I348" s="138"/>
    </row>
    <row r="349" spans="1:9" s="18" customFormat="1" ht="24.95" customHeight="1">
      <c r="A349" s="118"/>
      <c r="B349" s="124"/>
      <c r="C349" s="125"/>
      <c r="D349" s="126"/>
      <c r="E349" s="124"/>
      <c r="F349" s="124"/>
      <c r="G349" s="124"/>
      <c r="H349" s="127"/>
      <c r="I349" s="138"/>
    </row>
    <row r="350" spans="1:9" s="18" customFormat="1" ht="24.95" customHeight="1">
      <c r="A350" s="118"/>
      <c r="B350" s="124"/>
      <c r="C350" s="125"/>
      <c r="D350" s="126"/>
      <c r="E350" s="124"/>
      <c r="F350" s="124"/>
      <c r="G350" s="124"/>
      <c r="H350" s="127"/>
      <c r="I350" s="138"/>
    </row>
    <row r="351" spans="1:9" s="18" customFormat="1" ht="24.95" customHeight="1">
      <c r="A351" s="118"/>
      <c r="B351" s="124"/>
      <c r="C351" s="125"/>
      <c r="D351" s="126"/>
      <c r="E351" s="124"/>
      <c r="F351" s="124"/>
      <c r="G351" s="124"/>
      <c r="H351" s="127"/>
      <c r="I351" s="138"/>
    </row>
    <row r="352" spans="1:9" s="18" customFormat="1" ht="24.95" customHeight="1">
      <c r="A352" s="118"/>
      <c r="B352" s="124"/>
      <c r="C352" s="125"/>
      <c r="D352" s="126"/>
      <c r="E352" s="124"/>
      <c r="F352" s="124"/>
      <c r="G352" s="124"/>
      <c r="H352" s="127"/>
      <c r="I352" s="138"/>
    </row>
    <row r="353" spans="1:9" s="18" customFormat="1" ht="24.95" customHeight="1">
      <c r="A353" s="118"/>
      <c r="B353" s="124"/>
      <c r="C353" s="125"/>
      <c r="D353" s="126"/>
      <c r="E353" s="124"/>
      <c r="F353" s="124"/>
      <c r="G353" s="124"/>
      <c r="H353" s="127"/>
      <c r="I353" s="138"/>
    </row>
    <row r="354" spans="1:9" s="18" customFormat="1" ht="24.95" customHeight="1">
      <c r="A354" s="118"/>
      <c r="B354" s="124"/>
      <c r="C354" s="125"/>
      <c r="D354" s="126"/>
      <c r="E354" s="124"/>
      <c r="F354" s="124"/>
      <c r="G354" s="124"/>
      <c r="H354" s="127"/>
      <c r="I354" s="138"/>
    </row>
    <row r="355" spans="1:9" s="18" customFormat="1" ht="24.95" customHeight="1">
      <c r="A355" s="118"/>
      <c r="B355" s="124"/>
      <c r="C355" s="125"/>
      <c r="D355" s="126"/>
      <c r="E355" s="124"/>
      <c r="F355" s="124"/>
      <c r="G355" s="124"/>
      <c r="H355" s="127"/>
      <c r="I355" s="138"/>
    </row>
    <row r="356" spans="1:9" s="18" customFormat="1" ht="24.95" customHeight="1">
      <c r="A356" s="118"/>
      <c r="B356" s="124"/>
      <c r="C356" s="125"/>
      <c r="D356" s="126"/>
      <c r="E356" s="124"/>
      <c r="F356" s="124"/>
      <c r="G356" s="124"/>
      <c r="H356" s="127"/>
      <c r="I356" s="138"/>
    </row>
    <row r="357" spans="1:9" s="18" customFormat="1" ht="24.95" customHeight="1">
      <c r="A357" s="118"/>
      <c r="B357" s="124"/>
      <c r="C357" s="125"/>
      <c r="D357" s="126"/>
      <c r="E357" s="124"/>
      <c r="F357" s="124"/>
      <c r="G357" s="124"/>
      <c r="H357" s="127"/>
      <c r="I357" s="138"/>
    </row>
    <row r="358" spans="1:9" s="18" customFormat="1" ht="24.95" customHeight="1">
      <c r="A358" s="118"/>
      <c r="B358" s="124"/>
      <c r="C358" s="125"/>
      <c r="D358" s="126"/>
      <c r="E358" s="124"/>
      <c r="F358" s="124"/>
      <c r="G358" s="124"/>
      <c r="H358" s="127"/>
      <c r="I358" s="138"/>
    </row>
    <row r="359" spans="1:9" s="18" customFormat="1" ht="24.95" customHeight="1">
      <c r="A359" s="118"/>
      <c r="B359" s="124"/>
      <c r="C359" s="125"/>
      <c r="D359" s="126"/>
      <c r="E359" s="124"/>
      <c r="F359" s="124"/>
      <c r="G359" s="124"/>
      <c r="H359" s="127"/>
      <c r="I359" s="138"/>
    </row>
    <row r="360" spans="1:9" s="18" customFormat="1" ht="24.95" customHeight="1">
      <c r="A360" s="118"/>
      <c r="B360" s="124"/>
      <c r="C360" s="125"/>
      <c r="D360" s="126"/>
      <c r="E360" s="124"/>
      <c r="F360" s="124"/>
      <c r="G360" s="124"/>
      <c r="H360" s="127"/>
      <c r="I360" s="138"/>
    </row>
    <row r="361" spans="1:9" s="18" customFormat="1" ht="24.95" customHeight="1">
      <c r="A361" s="118"/>
      <c r="B361" s="124"/>
      <c r="C361" s="125"/>
      <c r="D361" s="126"/>
      <c r="E361" s="124"/>
      <c r="F361" s="124"/>
      <c r="G361" s="124"/>
      <c r="H361" s="127"/>
      <c r="I361" s="138"/>
    </row>
    <row r="362" spans="1:9" s="18" customFormat="1" ht="24.95" customHeight="1">
      <c r="A362" s="118"/>
      <c r="B362" s="124"/>
      <c r="C362" s="125"/>
      <c r="D362" s="126"/>
      <c r="E362" s="124"/>
      <c r="F362" s="124"/>
      <c r="G362" s="124"/>
      <c r="H362" s="127"/>
      <c r="I362" s="138"/>
    </row>
    <row r="363" spans="1:9" s="18" customFormat="1" ht="24.95" customHeight="1">
      <c r="A363" s="118"/>
      <c r="B363" s="124"/>
      <c r="C363" s="125"/>
      <c r="D363" s="126"/>
      <c r="E363" s="124"/>
      <c r="F363" s="124"/>
      <c r="G363" s="124"/>
      <c r="H363" s="127"/>
      <c r="I363" s="138"/>
    </row>
    <row r="364" spans="1:9" s="18" customFormat="1" ht="24.95" customHeight="1">
      <c r="A364" s="118"/>
      <c r="B364" s="124"/>
      <c r="C364" s="125"/>
      <c r="D364" s="126"/>
      <c r="E364" s="124"/>
      <c r="F364" s="124"/>
      <c r="G364" s="124"/>
      <c r="H364" s="127"/>
      <c r="I364" s="138"/>
    </row>
    <row r="365" spans="1:9" s="18" customFormat="1" ht="24.95" customHeight="1">
      <c r="A365" s="118"/>
      <c r="B365" s="124"/>
      <c r="C365" s="125"/>
      <c r="D365" s="126"/>
      <c r="E365" s="124"/>
      <c r="F365" s="124"/>
      <c r="G365" s="124"/>
      <c r="H365" s="127"/>
      <c r="I365" s="138"/>
    </row>
    <row r="366" spans="1:9" s="18" customFormat="1" ht="24.95" customHeight="1">
      <c r="A366" s="118"/>
      <c r="B366" s="124"/>
      <c r="C366" s="125"/>
      <c r="D366" s="126"/>
      <c r="E366" s="124"/>
      <c r="F366" s="124"/>
      <c r="G366" s="124"/>
      <c r="H366" s="127"/>
      <c r="I366" s="138"/>
    </row>
    <row r="367" spans="1:9" s="18" customFormat="1" ht="24.95" customHeight="1">
      <c r="A367" s="118"/>
      <c r="B367" s="124"/>
      <c r="C367" s="125"/>
      <c r="D367" s="126"/>
      <c r="E367" s="124"/>
      <c r="F367" s="124"/>
      <c r="G367" s="124"/>
      <c r="H367" s="127"/>
      <c r="I367" s="138"/>
    </row>
    <row r="368" spans="1:9" s="18" customFormat="1" ht="24.95" customHeight="1">
      <c r="A368" s="118"/>
      <c r="B368" s="124"/>
      <c r="C368" s="125"/>
      <c r="D368" s="126"/>
      <c r="E368" s="124"/>
      <c r="F368" s="124"/>
      <c r="G368" s="124"/>
      <c r="H368" s="127"/>
      <c r="I368" s="138"/>
    </row>
    <row r="369" spans="1:9" s="18" customFormat="1" ht="24.95" customHeight="1">
      <c r="A369" s="118"/>
      <c r="B369" s="124"/>
      <c r="C369" s="125"/>
      <c r="D369" s="126"/>
      <c r="E369" s="124"/>
      <c r="F369" s="124"/>
      <c r="G369" s="124"/>
      <c r="H369" s="127"/>
      <c r="I369" s="138"/>
    </row>
    <row r="370" spans="1:9" s="18" customFormat="1" ht="24.95" customHeight="1">
      <c r="A370" s="118"/>
      <c r="B370" s="124"/>
      <c r="C370" s="125"/>
      <c r="D370" s="126"/>
      <c r="E370" s="124"/>
      <c r="F370" s="124"/>
      <c r="G370" s="124"/>
      <c r="H370" s="127"/>
      <c r="I370" s="138"/>
    </row>
    <row r="371" spans="1:9" s="18" customFormat="1" ht="24.95" customHeight="1">
      <c r="A371" s="118"/>
      <c r="B371" s="124"/>
      <c r="C371" s="125"/>
      <c r="D371" s="126"/>
      <c r="E371" s="124"/>
      <c r="F371" s="124"/>
      <c r="G371" s="124"/>
      <c r="H371" s="127"/>
      <c r="I371" s="138"/>
    </row>
    <row r="372" spans="1:9" s="18" customFormat="1" ht="24.95" customHeight="1">
      <c r="A372" s="118"/>
      <c r="B372" s="124"/>
      <c r="C372" s="125"/>
      <c r="D372" s="126"/>
      <c r="E372" s="124"/>
      <c r="F372" s="124"/>
      <c r="G372" s="124"/>
      <c r="H372" s="127"/>
      <c r="I372" s="138"/>
    </row>
    <row r="373" spans="1:9" s="18" customFormat="1" ht="24.95" customHeight="1">
      <c r="A373" s="118"/>
      <c r="B373" s="124"/>
      <c r="C373" s="125"/>
      <c r="D373" s="126"/>
      <c r="E373" s="124"/>
      <c r="F373" s="124"/>
      <c r="G373" s="124"/>
      <c r="H373" s="127"/>
      <c r="I373" s="138"/>
    </row>
    <row r="374" spans="1:9" s="18" customFormat="1" ht="24.95" customHeight="1">
      <c r="A374" s="118"/>
      <c r="B374" s="124"/>
      <c r="C374" s="125"/>
      <c r="D374" s="126"/>
      <c r="E374" s="124"/>
      <c r="F374" s="124"/>
      <c r="G374" s="124"/>
      <c r="H374" s="127"/>
      <c r="I374" s="138"/>
    </row>
    <row r="375" spans="1:9" s="18" customFormat="1" ht="24.95" customHeight="1">
      <c r="A375" s="118"/>
      <c r="B375" s="124"/>
      <c r="C375" s="125"/>
      <c r="D375" s="126"/>
      <c r="E375" s="124"/>
      <c r="F375" s="124"/>
      <c r="G375" s="124"/>
      <c r="H375" s="127"/>
      <c r="I375" s="138"/>
    </row>
    <row r="376" spans="1:9" s="18" customFormat="1" ht="24.95" customHeight="1">
      <c r="A376" s="118"/>
      <c r="B376" s="124"/>
      <c r="C376" s="125"/>
      <c r="D376" s="126"/>
      <c r="E376" s="124"/>
      <c r="F376" s="124"/>
      <c r="G376" s="124"/>
      <c r="H376" s="127"/>
      <c r="I376" s="138"/>
    </row>
    <row r="377" spans="1:9" s="18" customFormat="1" ht="24.95" customHeight="1">
      <c r="A377" s="118"/>
      <c r="B377" s="124"/>
      <c r="C377" s="125"/>
      <c r="D377" s="126"/>
      <c r="E377" s="124"/>
      <c r="F377" s="124"/>
      <c r="G377" s="124"/>
      <c r="H377" s="127"/>
      <c r="I377" s="138"/>
    </row>
    <row r="378" spans="1:9" s="18" customFormat="1" ht="24.95" customHeight="1">
      <c r="A378" s="118"/>
      <c r="B378" s="124"/>
      <c r="C378" s="125"/>
      <c r="D378" s="126"/>
      <c r="E378" s="124"/>
      <c r="F378" s="124"/>
      <c r="G378" s="124"/>
      <c r="H378" s="127"/>
      <c r="I378" s="138"/>
    </row>
    <row r="379" spans="1:9" s="18" customFormat="1" ht="24.95" customHeight="1">
      <c r="A379" s="118"/>
      <c r="B379" s="124"/>
      <c r="C379" s="125"/>
      <c r="D379" s="126"/>
      <c r="E379" s="124"/>
      <c r="F379" s="124"/>
      <c r="G379" s="124"/>
      <c r="H379" s="127"/>
      <c r="I379" s="138"/>
    </row>
    <row r="380" spans="1:9" s="18" customFormat="1" ht="24.95" customHeight="1">
      <c r="A380" s="118"/>
      <c r="B380" s="124"/>
      <c r="C380" s="125"/>
      <c r="D380" s="126"/>
      <c r="E380" s="124"/>
      <c r="F380" s="124"/>
      <c r="G380" s="124"/>
      <c r="H380" s="127"/>
      <c r="I380" s="138"/>
    </row>
    <row r="381" spans="1:9" s="18" customFormat="1" ht="24.95" customHeight="1">
      <c r="A381" s="118"/>
      <c r="B381" s="124"/>
      <c r="C381" s="125"/>
      <c r="D381" s="126"/>
      <c r="E381" s="124"/>
      <c r="F381" s="124"/>
      <c r="G381" s="124"/>
      <c r="H381" s="127"/>
      <c r="I381" s="138"/>
    </row>
    <row r="382" spans="1:9" s="18" customFormat="1" ht="24.95" customHeight="1">
      <c r="A382" s="118"/>
      <c r="B382" s="124"/>
      <c r="C382" s="125"/>
      <c r="D382" s="126"/>
      <c r="E382" s="124"/>
      <c r="F382" s="124"/>
      <c r="G382" s="124"/>
      <c r="H382" s="127"/>
      <c r="I382" s="138"/>
    </row>
    <row r="383" spans="1:9" s="18" customFormat="1" ht="24.95" customHeight="1">
      <c r="A383" s="118"/>
      <c r="B383" s="124"/>
      <c r="C383" s="125"/>
      <c r="D383" s="126"/>
      <c r="E383" s="124"/>
      <c r="F383" s="124"/>
      <c r="G383" s="124"/>
      <c r="H383" s="127"/>
      <c r="I383" s="138"/>
    </row>
    <row r="384" spans="1:9" s="18" customFormat="1" ht="24.95" customHeight="1">
      <c r="A384" s="118"/>
      <c r="B384" s="124"/>
      <c r="C384" s="125"/>
      <c r="D384" s="126"/>
      <c r="E384" s="124"/>
      <c r="F384" s="124"/>
      <c r="G384" s="124"/>
      <c r="H384" s="127"/>
      <c r="I384" s="138"/>
    </row>
    <row r="385" spans="1:9" s="18" customFormat="1" ht="24.95" customHeight="1">
      <c r="A385" s="118"/>
      <c r="B385" s="124"/>
      <c r="C385" s="125"/>
      <c r="D385" s="126"/>
      <c r="E385" s="124"/>
      <c r="F385" s="124"/>
      <c r="G385" s="124"/>
      <c r="H385" s="127"/>
      <c r="I385" s="138"/>
    </row>
    <row r="386" spans="1:9" s="18" customFormat="1" ht="24.95" customHeight="1">
      <c r="A386" s="118"/>
      <c r="B386" s="124"/>
      <c r="C386" s="125"/>
      <c r="D386" s="126"/>
      <c r="E386" s="124"/>
      <c r="F386" s="124"/>
      <c r="G386" s="124"/>
      <c r="H386" s="127"/>
      <c r="I386" s="138"/>
    </row>
    <row r="387" spans="1:9" s="18" customFormat="1" ht="24.95" customHeight="1">
      <c r="A387" s="118"/>
      <c r="B387" s="124"/>
      <c r="C387" s="125"/>
      <c r="D387" s="126"/>
      <c r="E387" s="124"/>
      <c r="F387" s="124"/>
      <c r="G387" s="124"/>
      <c r="H387" s="127"/>
      <c r="I387" s="138"/>
    </row>
    <row r="388" spans="1:9" s="18" customFormat="1" ht="24.95" customHeight="1">
      <c r="A388" s="118"/>
      <c r="B388" s="124"/>
      <c r="C388" s="125"/>
      <c r="D388" s="126"/>
      <c r="E388" s="124"/>
      <c r="F388" s="124"/>
      <c r="G388" s="124"/>
      <c r="H388" s="127"/>
      <c r="I388" s="138"/>
    </row>
    <row r="389" spans="1:9" s="18" customFormat="1" ht="24.95" customHeight="1">
      <c r="A389" s="118"/>
      <c r="B389" s="124"/>
      <c r="C389" s="125"/>
      <c r="D389" s="126"/>
      <c r="E389" s="124"/>
      <c r="F389" s="124"/>
      <c r="G389" s="124"/>
      <c r="H389" s="127"/>
      <c r="I389" s="138"/>
    </row>
    <row r="390" spans="1:9" s="18" customFormat="1" ht="24.95" customHeight="1">
      <c r="A390" s="118"/>
      <c r="B390" s="124"/>
      <c r="C390" s="125"/>
      <c r="D390" s="126"/>
      <c r="E390" s="124"/>
      <c r="F390" s="124"/>
      <c r="G390" s="124"/>
      <c r="H390" s="127"/>
      <c r="I390" s="138"/>
    </row>
    <row r="391" spans="1:9" s="18" customFormat="1" ht="24.95" customHeight="1">
      <c r="A391" s="118"/>
      <c r="B391" s="124"/>
      <c r="C391" s="125"/>
      <c r="D391" s="126"/>
      <c r="E391" s="124"/>
      <c r="F391" s="124"/>
      <c r="G391" s="124"/>
      <c r="H391" s="127"/>
      <c r="I391" s="138"/>
    </row>
    <row r="392" spans="1:9" s="18" customFormat="1" ht="24.95" customHeight="1">
      <c r="A392" s="118"/>
      <c r="B392" s="124"/>
      <c r="C392" s="125"/>
      <c r="D392" s="126"/>
      <c r="E392" s="124"/>
      <c r="F392" s="124"/>
      <c r="G392" s="124"/>
      <c r="H392" s="127"/>
      <c r="I392" s="138"/>
    </row>
    <row r="393" spans="1:9" s="18" customFormat="1" ht="24.95" customHeight="1">
      <c r="A393" s="118"/>
      <c r="B393" s="124"/>
      <c r="C393" s="125"/>
      <c r="D393" s="126"/>
      <c r="E393" s="124"/>
      <c r="F393" s="124"/>
      <c r="G393" s="124"/>
      <c r="H393" s="127"/>
      <c r="I393" s="138"/>
    </row>
    <row r="394" spans="1:9" s="18" customFormat="1" ht="24.95" customHeight="1">
      <c r="A394" s="118"/>
      <c r="B394" s="124"/>
      <c r="C394" s="125"/>
      <c r="D394" s="126"/>
      <c r="E394" s="124"/>
      <c r="F394" s="124"/>
      <c r="G394" s="124"/>
      <c r="H394" s="127"/>
      <c r="I394" s="138"/>
    </row>
    <row r="395" spans="1:9" s="18" customFormat="1" ht="24.95" customHeight="1">
      <c r="A395" s="118"/>
      <c r="B395" s="124"/>
      <c r="C395" s="125"/>
      <c r="D395" s="126"/>
      <c r="E395" s="124"/>
      <c r="F395" s="124"/>
      <c r="G395" s="124"/>
      <c r="H395" s="127"/>
      <c r="I395" s="138"/>
    </row>
    <row r="396" spans="1:9" s="18" customFormat="1" ht="24.95" customHeight="1">
      <c r="A396" s="118"/>
      <c r="B396" s="124"/>
      <c r="C396" s="125"/>
      <c r="D396" s="126"/>
      <c r="E396" s="124"/>
      <c r="F396" s="124"/>
      <c r="G396" s="124"/>
      <c r="H396" s="127"/>
      <c r="I396" s="138"/>
    </row>
    <row r="397" spans="1:9" s="18" customFormat="1" ht="24.95" customHeight="1">
      <c r="A397" s="118"/>
      <c r="B397" s="124"/>
      <c r="C397" s="125"/>
      <c r="D397" s="126"/>
      <c r="E397" s="124"/>
      <c r="F397" s="124"/>
      <c r="G397" s="124"/>
      <c r="H397" s="127"/>
      <c r="I397" s="138"/>
    </row>
    <row r="398" spans="1:9" s="18" customFormat="1" ht="24.95" customHeight="1">
      <c r="A398" s="118"/>
      <c r="B398" s="124"/>
      <c r="C398" s="125"/>
      <c r="D398" s="126"/>
      <c r="E398" s="124"/>
      <c r="F398" s="124"/>
      <c r="G398" s="124"/>
      <c r="H398" s="127"/>
      <c r="I398" s="138"/>
    </row>
    <row r="399" spans="1:9" s="18" customFormat="1" ht="24.95" customHeight="1">
      <c r="A399" s="118"/>
      <c r="B399" s="124"/>
      <c r="C399" s="125"/>
      <c r="D399" s="126"/>
      <c r="E399" s="124"/>
      <c r="F399" s="124"/>
      <c r="G399" s="124"/>
      <c r="H399" s="127"/>
      <c r="I399" s="138"/>
    </row>
    <row r="400" spans="1:9" s="18" customFormat="1" ht="24.95" customHeight="1">
      <c r="A400" s="118"/>
      <c r="B400" s="124"/>
      <c r="C400" s="125"/>
      <c r="D400" s="126"/>
      <c r="E400" s="124"/>
      <c r="F400" s="124"/>
      <c r="G400" s="124"/>
      <c r="H400" s="127"/>
      <c r="I400" s="138"/>
    </row>
    <row r="401" spans="1:9" s="18" customFormat="1" ht="24.95" customHeight="1">
      <c r="A401" s="118"/>
      <c r="B401" s="124"/>
      <c r="C401" s="125"/>
      <c r="D401" s="126"/>
      <c r="E401" s="124"/>
      <c r="F401" s="124"/>
      <c r="G401" s="124"/>
      <c r="H401" s="127"/>
      <c r="I401" s="138"/>
    </row>
    <row r="402" spans="1:9" s="18" customFormat="1" ht="24.95" customHeight="1">
      <c r="A402" s="118"/>
      <c r="B402" s="124"/>
      <c r="C402" s="125"/>
      <c r="D402" s="126"/>
      <c r="E402" s="124"/>
      <c r="F402" s="124"/>
      <c r="G402" s="124"/>
      <c r="H402" s="127"/>
      <c r="I402" s="138"/>
    </row>
    <row r="403" spans="1:9" s="18" customFormat="1" ht="24.95" customHeight="1">
      <c r="A403" s="118"/>
      <c r="B403" s="124"/>
      <c r="C403" s="125"/>
      <c r="D403" s="126"/>
      <c r="E403" s="124"/>
      <c r="F403" s="124"/>
      <c r="G403" s="124"/>
      <c r="H403" s="127"/>
      <c r="I403" s="138"/>
    </row>
    <row r="404" spans="1:9" s="18" customFormat="1" ht="24.95" customHeight="1">
      <c r="A404" s="118"/>
      <c r="B404" s="124"/>
      <c r="C404" s="125"/>
      <c r="D404" s="126"/>
      <c r="E404" s="124"/>
      <c r="F404" s="124"/>
      <c r="G404" s="124"/>
      <c r="H404" s="127"/>
      <c r="I404" s="138"/>
    </row>
    <row r="405" spans="1:9" s="18" customFormat="1" ht="24.95" customHeight="1">
      <c r="A405" s="118"/>
      <c r="B405" s="124"/>
      <c r="C405" s="125"/>
      <c r="D405" s="126"/>
      <c r="E405" s="124"/>
      <c r="F405" s="124"/>
      <c r="G405" s="124"/>
      <c r="H405" s="127"/>
      <c r="I405" s="138"/>
    </row>
    <row r="406" spans="1:9" s="18" customFormat="1" ht="24.95" customHeight="1">
      <c r="A406" s="118"/>
      <c r="B406" s="124"/>
      <c r="C406" s="125"/>
      <c r="D406" s="126"/>
      <c r="E406" s="124"/>
      <c r="F406" s="124"/>
      <c r="G406" s="124"/>
      <c r="H406" s="127"/>
      <c r="I406" s="138"/>
    </row>
    <row r="407" spans="1:9" s="18" customFormat="1" ht="24.95" customHeight="1">
      <c r="A407" s="118"/>
      <c r="B407" s="124"/>
      <c r="C407" s="125"/>
      <c r="D407" s="126"/>
      <c r="E407" s="124"/>
      <c r="F407" s="124"/>
      <c r="G407" s="124"/>
      <c r="H407" s="127"/>
      <c r="I407" s="138"/>
    </row>
    <row r="408" spans="1:9" s="18" customFormat="1" ht="24.95" customHeight="1">
      <c r="A408" s="118"/>
      <c r="B408" s="124"/>
      <c r="C408" s="125"/>
      <c r="D408" s="126"/>
      <c r="E408" s="124"/>
      <c r="F408" s="124"/>
      <c r="G408" s="124"/>
      <c r="H408" s="127"/>
      <c r="I408" s="138"/>
    </row>
    <row r="409" spans="1:9" s="18" customFormat="1" ht="24.95" customHeight="1">
      <c r="A409" s="118"/>
      <c r="B409" s="124"/>
      <c r="C409" s="125"/>
      <c r="D409" s="126"/>
      <c r="E409" s="124"/>
      <c r="F409" s="124"/>
      <c r="G409" s="124"/>
      <c r="H409" s="127"/>
      <c r="I409" s="138"/>
    </row>
    <row r="410" spans="1:9" s="18" customFormat="1" ht="24.95" customHeight="1">
      <c r="A410" s="118"/>
      <c r="B410" s="124"/>
      <c r="C410" s="125"/>
      <c r="D410" s="126"/>
      <c r="E410" s="124"/>
      <c r="F410" s="124"/>
      <c r="G410" s="124"/>
      <c r="H410" s="127"/>
      <c r="I410" s="138"/>
    </row>
    <row r="411" spans="1:9" s="18" customFormat="1" ht="24.95" customHeight="1">
      <c r="A411" s="118"/>
      <c r="B411" s="124"/>
      <c r="C411" s="125"/>
      <c r="D411" s="126"/>
      <c r="E411" s="124"/>
      <c r="F411" s="124"/>
      <c r="G411" s="124"/>
      <c r="H411" s="127"/>
      <c r="I411" s="138"/>
    </row>
    <row r="412" spans="1:9" s="18" customFormat="1" ht="24.95" customHeight="1">
      <c r="A412" s="118"/>
      <c r="B412" s="124"/>
      <c r="C412" s="125"/>
      <c r="D412" s="126"/>
      <c r="E412" s="124"/>
      <c r="F412" s="124"/>
      <c r="G412" s="124"/>
      <c r="H412" s="127"/>
      <c r="I412" s="138"/>
    </row>
    <row r="413" spans="1:9" s="18" customFormat="1" ht="24.95" customHeight="1">
      <c r="A413" s="118"/>
      <c r="B413" s="124"/>
      <c r="C413" s="125"/>
      <c r="D413" s="126"/>
      <c r="E413" s="124"/>
      <c r="F413" s="124"/>
      <c r="G413" s="124"/>
      <c r="H413" s="127"/>
      <c r="I413" s="138"/>
    </row>
    <row r="414" spans="1:9" s="18" customFormat="1" ht="24.95" customHeight="1">
      <c r="A414" s="118"/>
      <c r="B414" s="124"/>
      <c r="C414" s="125"/>
      <c r="D414" s="126"/>
      <c r="E414" s="124"/>
      <c r="F414" s="124"/>
      <c r="G414" s="124"/>
      <c r="H414" s="127"/>
      <c r="I414" s="138"/>
    </row>
    <row r="415" spans="1:9" s="18" customFormat="1" ht="24.95" customHeight="1">
      <c r="A415" s="118"/>
      <c r="B415" s="124"/>
      <c r="C415" s="125"/>
      <c r="D415" s="126"/>
      <c r="E415" s="124"/>
      <c r="F415" s="124"/>
      <c r="G415" s="124"/>
      <c r="H415" s="127"/>
      <c r="I415" s="138"/>
    </row>
    <row r="416" spans="1:9" s="18" customFormat="1" ht="24.95" customHeight="1">
      <c r="A416" s="118"/>
      <c r="B416" s="124"/>
      <c r="C416" s="125"/>
      <c r="D416" s="126"/>
      <c r="E416" s="124"/>
      <c r="F416" s="124"/>
      <c r="G416" s="124"/>
      <c r="H416" s="127"/>
      <c r="I416" s="138"/>
    </row>
    <row r="417" spans="1:9" s="18" customFormat="1" ht="24.95" customHeight="1">
      <c r="A417" s="118"/>
      <c r="B417" s="124"/>
      <c r="C417" s="125"/>
      <c r="D417" s="126"/>
      <c r="E417" s="124"/>
      <c r="F417" s="124"/>
      <c r="G417" s="124"/>
      <c r="H417" s="127"/>
      <c r="I417" s="138"/>
    </row>
    <row r="418" spans="1:9" s="18" customFormat="1" ht="24.95" customHeight="1">
      <c r="A418" s="118"/>
      <c r="B418" s="124"/>
      <c r="C418" s="125"/>
      <c r="D418" s="126"/>
      <c r="E418" s="124"/>
      <c r="F418" s="124"/>
      <c r="G418" s="124"/>
      <c r="H418" s="127"/>
      <c r="I418" s="138"/>
    </row>
    <row r="419" spans="1:9" s="18" customFormat="1" ht="24.95" customHeight="1">
      <c r="A419" s="118"/>
      <c r="B419" s="124"/>
      <c r="C419" s="125"/>
      <c r="D419" s="126"/>
      <c r="E419" s="124"/>
      <c r="F419" s="124"/>
      <c r="G419" s="124"/>
      <c r="H419" s="127"/>
      <c r="I419" s="138"/>
    </row>
    <row r="420" spans="1:9" s="18" customFormat="1" ht="24.95" customHeight="1">
      <c r="A420" s="118"/>
      <c r="B420" s="124"/>
      <c r="C420" s="125"/>
      <c r="D420" s="126"/>
      <c r="E420" s="124"/>
      <c r="F420" s="124"/>
      <c r="G420" s="124"/>
      <c r="H420" s="127"/>
      <c r="I420" s="138"/>
    </row>
    <row r="421" spans="1:9" s="18" customFormat="1" ht="24.95" customHeight="1">
      <c r="A421" s="118"/>
      <c r="B421" s="124"/>
      <c r="C421" s="125"/>
      <c r="D421" s="126"/>
      <c r="E421" s="124"/>
      <c r="F421" s="124"/>
      <c r="G421" s="124"/>
      <c r="H421" s="127"/>
      <c r="I421" s="138"/>
    </row>
    <row r="422" spans="1:9" s="18" customFormat="1" ht="24.95" customHeight="1">
      <c r="A422" s="118"/>
      <c r="B422" s="124"/>
      <c r="C422" s="125"/>
      <c r="D422" s="126"/>
      <c r="E422" s="124"/>
      <c r="F422" s="124"/>
      <c r="G422" s="124"/>
      <c r="H422" s="127"/>
      <c r="I422" s="138"/>
    </row>
    <row r="423" spans="1:9" s="18" customFormat="1" ht="24.95" customHeight="1">
      <c r="A423" s="118"/>
      <c r="B423" s="124"/>
      <c r="C423" s="125"/>
      <c r="D423" s="126"/>
      <c r="E423" s="124"/>
      <c r="F423" s="124"/>
      <c r="G423" s="124"/>
      <c r="H423" s="127"/>
      <c r="I423" s="138"/>
    </row>
    <row r="424" spans="1:9" s="18" customFormat="1" ht="24.95" customHeight="1">
      <c r="A424" s="118"/>
      <c r="B424" s="124"/>
      <c r="C424" s="125"/>
      <c r="D424" s="126"/>
      <c r="E424" s="124"/>
      <c r="F424" s="124"/>
      <c r="G424" s="124"/>
      <c r="H424" s="127"/>
      <c r="I424" s="138"/>
    </row>
    <row r="425" spans="1:9" s="18" customFormat="1" ht="24.95" customHeight="1">
      <c r="A425" s="118"/>
      <c r="B425" s="124"/>
      <c r="C425" s="125"/>
      <c r="D425" s="126"/>
      <c r="E425" s="124"/>
      <c r="F425" s="124"/>
      <c r="G425" s="124"/>
      <c r="H425" s="127"/>
      <c r="I425" s="138"/>
    </row>
    <row r="426" spans="1:9" s="18" customFormat="1" ht="24.95" customHeight="1">
      <c r="A426" s="118"/>
      <c r="B426" s="124"/>
      <c r="C426" s="125"/>
      <c r="D426" s="126"/>
      <c r="E426" s="124"/>
      <c r="F426" s="124"/>
      <c r="G426" s="124"/>
      <c r="H426" s="127"/>
      <c r="I426" s="138"/>
    </row>
    <row r="427" spans="1:9" s="18" customFormat="1" ht="24.95" customHeight="1">
      <c r="A427" s="118"/>
      <c r="B427" s="124"/>
      <c r="C427" s="125"/>
      <c r="D427" s="126"/>
      <c r="E427" s="124"/>
      <c r="F427" s="124"/>
      <c r="G427" s="124"/>
      <c r="H427" s="127"/>
      <c r="I427" s="138"/>
    </row>
    <row r="428" spans="1:9" s="18" customFormat="1" ht="24.95" customHeight="1">
      <c r="A428" s="118"/>
      <c r="B428" s="124"/>
      <c r="C428" s="125"/>
      <c r="D428" s="126"/>
      <c r="E428" s="124"/>
      <c r="F428" s="124"/>
      <c r="G428" s="124"/>
      <c r="H428" s="127"/>
      <c r="I428" s="138"/>
    </row>
    <row r="429" spans="1:9" s="18" customFormat="1" ht="24.95" customHeight="1">
      <c r="A429" s="118"/>
      <c r="B429" s="124"/>
      <c r="C429" s="125"/>
      <c r="D429" s="126"/>
      <c r="E429" s="124"/>
      <c r="F429" s="124"/>
      <c r="G429" s="124"/>
      <c r="H429" s="127"/>
      <c r="I429" s="138"/>
    </row>
    <row r="430" spans="1:9" s="18" customFormat="1" ht="24.95" customHeight="1">
      <c r="A430" s="118"/>
      <c r="B430" s="124"/>
      <c r="C430" s="125"/>
      <c r="D430" s="126"/>
      <c r="E430" s="124"/>
      <c r="F430" s="124"/>
      <c r="G430" s="124"/>
      <c r="H430" s="127"/>
      <c r="I430" s="138"/>
    </row>
    <row r="431" spans="1:9" s="18" customFormat="1" ht="24.95" customHeight="1">
      <c r="A431" s="118"/>
      <c r="B431" s="124"/>
      <c r="C431" s="125"/>
      <c r="D431" s="126"/>
      <c r="E431" s="124"/>
      <c r="F431" s="124"/>
      <c r="G431" s="124"/>
      <c r="H431" s="127"/>
      <c r="I431" s="138"/>
    </row>
    <row r="432" spans="1:9" s="18" customFormat="1" ht="24.95" customHeight="1">
      <c r="A432" s="118"/>
      <c r="B432" s="124"/>
      <c r="C432" s="125"/>
      <c r="D432" s="126"/>
      <c r="E432" s="124"/>
      <c r="F432" s="124"/>
      <c r="G432" s="124"/>
      <c r="H432" s="127"/>
      <c r="I432" s="138"/>
    </row>
    <row r="433" spans="1:9" s="18" customFormat="1" ht="24.95" customHeight="1">
      <c r="A433" s="118"/>
      <c r="B433" s="124"/>
      <c r="C433" s="125"/>
      <c r="D433" s="126"/>
      <c r="E433" s="124"/>
      <c r="F433" s="124"/>
      <c r="G433" s="124"/>
      <c r="H433" s="127"/>
      <c r="I433" s="138"/>
    </row>
    <row r="434" spans="1:9" s="18" customFormat="1" ht="24.95" customHeight="1">
      <c r="A434" s="118"/>
      <c r="B434" s="124"/>
      <c r="C434" s="125"/>
      <c r="D434" s="126"/>
      <c r="E434" s="124"/>
      <c r="F434" s="124"/>
      <c r="G434" s="124"/>
      <c r="H434" s="127"/>
      <c r="I434" s="138"/>
    </row>
    <row r="435" spans="1:9" s="18" customFormat="1" ht="24.95" customHeight="1">
      <c r="A435" s="118"/>
      <c r="B435" s="124"/>
      <c r="C435" s="125"/>
      <c r="D435" s="126"/>
      <c r="E435" s="124"/>
      <c r="F435" s="124"/>
      <c r="G435" s="124"/>
      <c r="H435" s="127"/>
      <c r="I435" s="138"/>
    </row>
    <row r="436" spans="1:9" s="18" customFormat="1" ht="24.95" customHeight="1">
      <c r="A436" s="118"/>
      <c r="B436" s="124"/>
      <c r="C436" s="125"/>
      <c r="D436" s="126"/>
      <c r="E436" s="124"/>
      <c r="F436" s="124"/>
      <c r="G436" s="124"/>
      <c r="H436" s="127"/>
      <c r="I436" s="138"/>
    </row>
    <row r="437" spans="1:9" s="18" customFormat="1" ht="24.95" customHeight="1">
      <c r="A437" s="118"/>
      <c r="B437" s="124"/>
      <c r="C437" s="125"/>
      <c r="D437" s="126"/>
      <c r="E437" s="124"/>
      <c r="F437" s="124"/>
      <c r="G437" s="124"/>
      <c r="H437" s="127"/>
      <c r="I437" s="138"/>
    </row>
    <row r="438" spans="1:9" s="18" customFormat="1" ht="24.95" customHeight="1">
      <c r="A438" s="118"/>
      <c r="B438" s="124"/>
      <c r="C438" s="125"/>
      <c r="D438" s="126"/>
      <c r="E438" s="124"/>
      <c r="F438" s="124"/>
      <c r="G438" s="124"/>
      <c r="H438" s="127"/>
      <c r="I438" s="138"/>
    </row>
    <row r="439" spans="1:9" s="18" customFormat="1" ht="24.95" customHeight="1">
      <c r="A439" s="118"/>
      <c r="B439" s="124"/>
      <c r="C439" s="125"/>
      <c r="D439" s="126"/>
      <c r="E439" s="124"/>
      <c r="F439" s="124"/>
      <c r="G439" s="124"/>
      <c r="H439" s="127"/>
      <c r="I439" s="138"/>
    </row>
    <row r="440" spans="1:9" s="18" customFormat="1" ht="24.95" customHeight="1">
      <c r="A440" s="118"/>
      <c r="B440" s="124"/>
      <c r="C440" s="125"/>
      <c r="D440" s="126"/>
      <c r="E440" s="124"/>
      <c r="F440" s="124"/>
      <c r="G440" s="124"/>
      <c r="H440" s="127"/>
      <c r="I440" s="138"/>
    </row>
    <row r="441" spans="1:9" s="18" customFormat="1" ht="24.95" customHeight="1">
      <c r="A441" s="118"/>
      <c r="B441" s="124"/>
      <c r="C441" s="125"/>
      <c r="D441" s="126"/>
      <c r="E441" s="124"/>
      <c r="F441" s="124"/>
      <c r="G441" s="124"/>
      <c r="H441" s="127"/>
      <c r="I441" s="138"/>
    </row>
    <row r="442" spans="1:9" s="18" customFormat="1" ht="24.95" customHeight="1">
      <c r="A442" s="118"/>
      <c r="B442" s="124"/>
      <c r="C442" s="125"/>
      <c r="D442" s="126"/>
      <c r="E442" s="124"/>
      <c r="F442" s="124"/>
      <c r="G442" s="124"/>
      <c r="H442" s="127"/>
      <c r="I442" s="138"/>
    </row>
    <row r="443" spans="1:9" s="18" customFormat="1" ht="24.95" customHeight="1">
      <c r="A443" s="118"/>
      <c r="B443" s="124"/>
      <c r="C443" s="125"/>
      <c r="D443" s="126"/>
      <c r="E443" s="124"/>
      <c r="F443" s="124"/>
      <c r="G443" s="124"/>
      <c r="H443" s="127"/>
      <c r="I443" s="138"/>
    </row>
    <row r="444" spans="1:9" s="18" customFormat="1" ht="24.95" customHeight="1">
      <c r="A444" s="118"/>
      <c r="B444" s="124"/>
      <c r="C444" s="125"/>
      <c r="D444" s="126"/>
      <c r="E444" s="124"/>
      <c r="F444" s="124"/>
      <c r="G444" s="124"/>
      <c r="H444" s="127"/>
      <c r="I444" s="138"/>
    </row>
    <row r="445" spans="1:9" s="18" customFormat="1" ht="24.95" customHeight="1">
      <c r="A445" s="118"/>
      <c r="B445" s="124"/>
      <c r="C445" s="125"/>
      <c r="D445" s="126"/>
      <c r="E445" s="124"/>
      <c r="F445" s="124"/>
      <c r="G445" s="124"/>
      <c r="H445" s="127"/>
      <c r="I445" s="138"/>
    </row>
    <row r="446" spans="1:9" s="18" customFormat="1" ht="24.95" customHeight="1">
      <c r="A446" s="118"/>
      <c r="B446" s="124"/>
      <c r="C446" s="125"/>
      <c r="D446" s="126"/>
      <c r="E446" s="124"/>
      <c r="F446" s="124"/>
      <c r="G446" s="124"/>
      <c r="H446" s="127"/>
      <c r="I446" s="138"/>
    </row>
    <row r="447" spans="1:9" s="18" customFormat="1" ht="24.95" customHeight="1">
      <c r="A447" s="118"/>
      <c r="B447" s="124"/>
      <c r="C447" s="125"/>
      <c r="D447" s="126"/>
      <c r="E447" s="124"/>
      <c r="F447" s="124"/>
      <c r="G447" s="124"/>
      <c r="H447" s="127"/>
      <c r="I447" s="138"/>
    </row>
    <row r="448" spans="1:9" s="18" customFormat="1" ht="24.95" customHeight="1">
      <c r="A448" s="118"/>
      <c r="B448" s="124"/>
      <c r="C448" s="125"/>
      <c r="D448" s="126"/>
      <c r="E448" s="124"/>
      <c r="F448" s="124"/>
      <c r="G448" s="124"/>
      <c r="H448" s="127"/>
      <c r="I448" s="138"/>
    </row>
    <row r="449" spans="1:9" s="18" customFormat="1" ht="24.95" customHeight="1">
      <c r="A449" s="118"/>
      <c r="B449" s="124"/>
      <c r="C449" s="125"/>
      <c r="D449" s="126"/>
      <c r="E449" s="124"/>
      <c r="F449" s="124"/>
      <c r="G449" s="124"/>
      <c r="H449" s="127"/>
      <c r="I449" s="138"/>
    </row>
    <row r="450" spans="1:9" s="18" customFormat="1" ht="24.95" customHeight="1">
      <c r="A450" s="118"/>
      <c r="B450" s="124"/>
      <c r="C450" s="125"/>
      <c r="D450" s="126"/>
      <c r="E450" s="124"/>
      <c r="F450" s="124"/>
      <c r="G450" s="124"/>
      <c r="H450" s="127"/>
      <c r="I450" s="138"/>
    </row>
    <row r="451" spans="1:9" s="18" customFormat="1" ht="24.95" customHeight="1">
      <c r="A451" s="118"/>
      <c r="B451" s="124"/>
      <c r="C451" s="125"/>
      <c r="D451" s="126"/>
      <c r="E451" s="124"/>
      <c r="F451" s="124"/>
      <c r="G451" s="124"/>
      <c r="H451" s="127"/>
      <c r="I451" s="138"/>
    </row>
    <row r="452" spans="1:9" s="18" customFormat="1" ht="24.95" customHeight="1">
      <c r="A452" s="118"/>
      <c r="B452" s="124"/>
      <c r="C452" s="125"/>
      <c r="D452" s="126"/>
      <c r="E452" s="124"/>
      <c r="F452" s="124"/>
      <c r="G452" s="124"/>
      <c r="H452" s="127"/>
      <c r="I452" s="138"/>
    </row>
    <row r="453" spans="1:9" s="18" customFormat="1" ht="24.95" customHeight="1">
      <c r="A453" s="118"/>
      <c r="B453" s="124"/>
      <c r="C453" s="125"/>
      <c r="D453" s="126"/>
      <c r="E453" s="124"/>
      <c r="F453" s="124"/>
      <c r="G453" s="124"/>
      <c r="H453" s="127"/>
      <c r="I453" s="138"/>
    </row>
    <row r="454" spans="1:9" s="18" customFormat="1" ht="24.95" customHeight="1">
      <c r="A454" s="118"/>
      <c r="B454" s="124"/>
      <c r="C454" s="125"/>
      <c r="D454" s="126"/>
      <c r="E454" s="124"/>
      <c r="F454" s="124"/>
      <c r="G454" s="124"/>
      <c r="H454" s="127"/>
      <c r="I454" s="138"/>
    </row>
    <row r="455" spans="1:9" s="18" customFormat="1" ht="24.95" customHeight="1">
      <c r="A455" s="118"/>
      <c r="B455" s="124"/>
      <c r="C455" s="125"/>
      <c r="D455" s="126"/>
      <c r="E455" s="124"/>
      <c r="F455" s="124"/>
      <c r="G455" s="124"/>
      <c r="H455" s="127"/>
      <c r="I455" s="138"/>
    </row>
    <row r="456" spans="1:9" s="18" customFormat="1" ht="24.95" customHeight="1">
      <c r="A456" s="118"/>
      <c r="B456" s="124"/>
      <c r="C456" s="125"/>
      <c r="D456" s="126"/>
      <c r="E456" s="124"/>
      <c r="F456" s="124"/>
      <c r="G456" s="124"/>
      <c r="H456" s="127"/>
      <c r="I456" s="138"/>
    </row>
    <row r="457" spans="1:9" s="18" customFormat="1" ht="24.95" customHeight="1">
      <c r="A457" s="118"/>
      <c r="B457" s="124"/>
      <c r="C457" s="125"/>
      <c r="D457" s="126"/>
      <c r="E457" s="124"/>
      <c r="F457" s="124"/>
      <c r="G457" s="124"/>
      <c r="H457" s="127"/>
      <c r="I457" s="138"/>
    </row>
    <row r="458" spans="1:9" s="18" customFormat="1" ht="24.95" customHeight="1">
      <c r="A458" s="118"/>
      <c r="B458" s="124"/>
      <c r="C458" s="125"/>
      <c r="D458" s="126"/>
      <c r="E458" s="124"/>
      <c r="F458" s="124"/>
      <c r="G458" s="124"/>
      <c r="H458" s="127"/>
      <c r="I458" s="138"/>
    </row>
    <row r="459" spans="1:9" s="18" customFormat="1" ht="24.95" customHeight="1">
      <c r="A459" s="118"/>
      <c r="B459" s="124"/>
      <c r="C459" s="125"/>
      <c r="D459" s="126"/>
      <c r="E459" s="124"/>
      <c r="F459" s="124"/>
      <c r="G459" s="124"/>
      <c r="H459" s="127"/>
      <c r="I459" s="138"/>
    </row>
    <row r="460" spans="1:9" s="18" customFormat="1" ht="24.95" customHeight="1">
      <c r="A460" s="118"/>
      <c r="B460" s="124"/>
      <c r="C460" s="125"/>
      <c r="D460" s="126"/>
      <c r="E460" s="124"/>
      <c r="F460" s="124"/>
      <c r="G460" s="124"/>
      <c r="H460" s="127"/>
      <c r="I460" s="138"/>
    </row>
    <row r="461" spans="1:9" s="18" customFormat="1" ht="24.95" customHeight="1">
      <c r="A461" s="118"/>
      <c r="B461" s="124"/>
      <c r="C461" s="125"/>
      <c r="D461" s="126"/>
      <c r="E461" s="124"/>
      <c r="F461" s="124"/>
      <c r="G461" s="124"/>
      <c r="H461" s="127"/>
      <c r="I461" s="138"/>
    </row>
    <row r="462" spans="1:9" s="18" customFormat="1" ht="24.95" customHeight="1">
      <c r="A462" s="31"/>
      <c r="B462" s="19"/>
      <c r="C462" s="43"/>
      <c r="D462" s="44"/>
      <c r="E462" s="20"/>
      <c r="F462" s="21"/>
      <c r="G462" s="22"/>
      <c r="H462" s="24"/>
      <c r="I462" s="139"/>
    </row>
  </sheetData>
  <autoFilter ref="B100:I102"/>
  <phoneticPr fontId="17" type="noConversion"/>
  <printOptions horizontalCentered="1"/>
  <pageMargins left="0.19685039370078741" right="0.23622047244094491" top="0.27559055118110237" bottom="0.31496062992125984" header="0.19685039370078741" footer="0.19685039370078741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71"/>
  <sheetViews>
    <sheetView showGridLines="0" tabSelected="1" topLeftCell="A98" zoomScale="99" workbookViewId="0">
      <selection activeCell="B103" sqref="B103"/>
    </sheetView>
  </sheetViews>
  <sheetFormatPr defaultRowHeight="13.5" outlineLevelRow="1"/>
  <cols>
    <col min="1" max="1" width="7" style="128" customWidth="1"/>
    <col min="2" max="2" width="25.5703125" style="128" customWidth="1"/>
    <col min="3" max="3" width="11.85546875" style="129" customWidth="1"/>
    <col min="4" max="4" width="6" style="128" customWidth="1"/>
    <col min="5" max="5" width="20.7109375" style="130" customWidth="1"/>
    <col min="6" max="6" width="17.7109375" style="131" customWidth="1"/>
    <col min="7" max="7" width="25.7109375" style="132" customWidth="1"/>
    <col min="8" max="8" width="6.7109375" style="133" customWidth="1"/>
    <col min="9" max="9" width="8.7109375" style="140" customWidth="1"/>
    <col min="10" max="16384" width="9.140625" style="134"/>
  </cols>
  <sheetData>
    <row r="1" spans="1:9" s="6" customFormat="1" ht="26.1" hidden="1" customHeight="1" outlineLevel="1">
      <c r="A1" s="1"/>
      <c r="B1" s="2"/>
      <c r="C1" s="36"/>
      <c r="D1" s="37">
        <v>1</v>
      </c>
      <c r="E1" s="3" t="s">
        <v>0</v>
      </c>
      <c r="F1" s="4"/>
      <c r="G1" s="5"/>
      <c r="H1" s="23"/>
      <c r="I1" s="33">
        <v>100</v>
      </c>
    </row>
    <row r="2" spans="1:9" s="6" customFormat="1" ht="26.1" hidden="1" customHeight="1" outlineLevel="1">
      <c r="A2" s="1"/>
      <c r="B2" s="2"/>
      <c r="C2" s="36"/>
      <c r="D2" s="37">
        <v>2</v>
      </c>
      <c r="E2" s="3" t="s">
        <v>1</v>
      </c>
      <c r="F2" s="4"/>
      <c r="G2" s="5"/>
      <c r="H2" s="23"/>
      <c r="I2" s="33">
        <v>200</v>
      </c>
    </row>
    <row r="3" spans="1:9" s="6" customFormat="1" ht="26.1" hidden="1" customHeight="1" outlineLevel="1">
      <c r="A3" s="1"/>
      <c r="B3" s="2"/>
      <c r="C3" s="36"/>
      <c r="D3" s="37">
        <v>3</v>
      </c>
      <c r="E3" s="3" t="s">
        <v>2</v>
      </c>
      <c r="F3" s="4"/>
      <c r="G3" s="5"/>
      <c r="H3" s="23"/>
      <c r="I3" s="33">
        <v>400</v>
      </c>
    </row>
    <row r="4" spans="1:9" s="6" customFormat="1" ht="26.1" hidden="1" customHeight="1" outlineLevel="1">
      <c r="A4" s="1"/>
      <c r="B4" s="2"/>
      <c r="C4" s="36"/>
      <c r="D4" s="37">
        <v>4</v>
      </c>
      <c r="E4" s="3" t="s">
        <v>3</v>
      </c>
      <c r="F4" s="4"/>
      <c r="G4" s="5"/>
      <c r="H4" s="23"/>
      <c r="I4" s="33">
        <v>800</v>
      </c>
    </row>
    <row r="5" spans="1:9" s="6" customFormat="1" ht="26.1" hidden="1" customHeight="1" outlineLevel="1">
      <c r="A5" s="1"/>
      <c r="B5" s="2"/>
      <c r="C5" s="36"/>
      <c r="D5" s="37">
        <v>5</v>
      </c>
      <c r="E5" s="3" t="s">
        <v>4</v>
      </c>
      <c r="F5" s="4"/>
      <c r="G5" s="5"/>
      <c r="H5" s="23"/>
      <c r="I5" s="33">
        <v>1500</v>
      </c>
    </row>
    <row r="6" spans="1:9" s="6" customFormat="1" ht="26.1" hidden="1" customHeight="1" outlineLevel="1">
      <c r="A6" s="1"/>
      <c r="B6" s="2"/>
      <c r="C6" s="36"/>
      <c r="D6" s="37">
        <v>6</v>
      </c>
      <c r="E6" s="3" t="s">
        <v>5</v>
      </c>
      <c r="F6" s="4"/>
      <c r="G6" s="5"/>
      <c r="H6" s="23"/>
      <c r="I6" s="33">
        <v>3000</v>
      </c>
    </row>
    <row r="7" spans="1:9" s="6" customFormat="1" ht="26.1" hidden="1" customHeight="1" outlineLevel="1">
      <c r="A7" s="1"/>
      <c r="B7" s="2"/>
      <c r="C7" s="36"/>
      <c r="D7" s="37">
        <v>7</v>
      </c>
      <c r="E7" s="3" t="s">
        <v>6</v>
      </c>
      <c r="F7" s="4"/>
      <c r="G7" s="5"/>
      <c r="H7" s="23"/>
      <c r="I7" s="33">
        <v>5000</v>
      </c>
    </row>
    <row r="8" spans="1:9" s="6" customFormat="1" ht="26.1" hidden="1" customHeight="1" outlineLevel="1">
      <c r="A8" s="1"/>
      <c r="B8" s="2"/>
      <c r="C8" s="36"/>
      <c r="D8" s="37">
        <v>8</v>
      </c>
      <c r="E8" s="3" t="s">
        <v>7</v>
      </c>
      <c r="F8" s="4"/>
      <c r="G8" s="5"/>
      <c r="H8" s="23"/>
      <c r="I8" s="33">
        <v>10000</v>
      </c>
    </row>
    <row r="9" spans="1:9" s="6" customFormat="1" ht="26.1" hidden="1" customHeight="1" outlineLevel="1">
      <c r="A9" s="1"/>
      <c r="B9" s="2"/>
      <c r="C9" s="36"/>
      <c r="D9" s="37">
        <v>9</v>
      </c>
      <c r="E9" s="3" t="s">
        <v>9</v>
      </c>
      <c r="F9" s="4"/>
      <c r="G9" s="5"/>
      <c r="H9" s="23"/>
      <c r="I9" s="33" t="s">
        <v>8</v>
      </c>
    </row>
    <row r="10" spans="1:9" s="6" customFormat="1" ht="26.1" hidden="1" customHeight="1" outlineLevel="1">
      <c r="A10" s="1"/>
      <c r="B10" s="2"/>
      <c r="C10" s="36"/>
      <c r="D10" s="37">
        <v>10</v>
      </c>
      <c r="E10" s="3" t="s">
        <v>11</v>
      </c>
      <c r="F10" s="4"/>
      <c r="G10" s="5"/>
      <c r="H10" s="23"/>
      <c r="I10" s="33" t="s">
        <v>10</v>
      </c>
    </row>
    <row r="11" spans="1:9" s="6" customFormat="1" ht="26.1" hidden="1" customHeight="1" outlineLevel="1">
      <c r="A11" s="1"/>
      <c r="B11" s="2"/>
      <c r="C11" s="36"/>
      <c r="D11" s="37">
        <v>11</v>
      </c>
      <c r="E11" s="3" t="s">
        <v>13</v>
      </c>
      <c r="F11" s="4"/>
      <c r="G11" s="5"/>
      <c r="H11" s="23"/>
      <c r="I11" s="33" t="s">
        <v>12</v>
      </c>
    </row>
    <row r="12" spans="1:9" s="6" customFormat="1" ht="26.1" hidden="1" customHeight="1" outlineLevel="1">
      <c r="A12" s="1"/>
      <c r="B12" s="2"/>
      <c r="C12" s="38"/>
      <c r="D12" s="37">
        <v>12</v>
      </c>
      <c r="E12" s="3" t="s">
        <v>15</v>
      </c>
      <c r="F12" s="4"/>
      <c r="G12" s="5"/>
      <c r="H12" s="23"/>
      <c r="I12" s="33" t="s">
        <v>14</v>
      </c>
    </row>
    <row r="13" spans="1:9" s="6" customFormat="1" ht="26.1" hidden="1" customHeight="1" outlineLevel="1">
      <c r="A13" s="1"/>
      <c r="B13" s="2"/>
      <c r="C13" s="39"/>
      <c r="D13" s="37">
        <v>13</v>
      </c>
      <c r="E13" s="3" t="s">
        <v>17</v>
      </c>
      <c r="F13" s="4"/>
      <c r="G13" s="5"/>
      <c r="H13" s="23"/>
      <c r="I13" s="33" t="s">
        <v>16</v>
      </c>
    </row>
    <row r="14" spans="1:9" s="6" customFormat="1" ht="26.1" hidden="1" customHeight="1" outlineLevel="1">
      <c r="A14" s="1"/>
      <c r="B14" s="2"/>
      <c r="C14" s="36"/>
      <c r="D14" s="37">
        <v>14</v>
      </c>
      <c r="E14" s="3" t="s">
        <v>19</v>
      </c>
      <c r="F14" s="4"/>
      <c r="G14" s="5"/>
      <c r="H14" s="23"/>
      <c r="I14" s="33" t="s">
        <v>18</v>
      </c>
    </row>
    <row r="15" spans="1:9" s="6" customFormat="1" ht="26.1" hidden="1" customHeight="1" outlineLevel="1">
      <c r="A15" s="1"/>
      <c r="B15" s="2"/>
      <c r="C15" s="36"/>
      <c r="D15" s="37">
        <v>15</v>
      </c>
      <c r="E15" s="3" t="s">
        <v>21</v>
      </c>
      <c r="F15" s="4"/>
      <c r="G15" s="5"/>
      <c r="H15" s="23"/>
      <c r="I15" s="33" t="s">
        <v>20</v>
      </c>
    </row>
    <row r="16" spans="1:9" s="6" customFormat="1" ht="26.1" hidden="1" customHeight="1" outlineLevel="1">
      <c r="A16" s="1"/>
      <c r="B16" s="2"/>
      <c r="C16" s="36"/>
      <c r="D16" s="37">
        <v>16</v>
      </c>
      <c r="E16" s="3" t="s">
        <v>23</v>
      </c>
      <c r="F16" s="4"/>
      <c r="G16" s="5"/>
      <c r="H16" s="23"/>
      <c r="I16" s="33" t="s">
        <v>22</v>
      </c>
    </row>
    <row r="17" spans="1:9" s="6" customFormat="1" ht="26.1" hidden="1" customHeight="1" outlineLevel="1">
      <c r="A17" s="1"/>
      <c r="B17" s="2"/>
      <c r="C17" s="36"/>
      <c r="D17" s="37">
        <v>17</v>
      </c>
      <c r="E17" s="3" t="s">
        <v>25</v>
      </c>
      <c r="F17" s="4"/>
      <c r="G17" s="5"/>
      <c r="H17" s="23"/>
      <c r="I17" s="33" t="s">
        <v>24</v>
      </c>
    </row>
    <row r="18" spans="1:9" s="6" customFormat="1" ht="26.1" hidden="1" customHeight="1" outlineLevel="1">
      <c r="A18" s="1"/>
      <c r="B18" s="2"/>
      <c r="C18" s="36"/>
      <c r="D18" s="37">
        <v>18</v>
      </c>
      <c r="E18" s="3" t="s">
        <v>27</v>
      </c>
      <c r="F18" s="4"/>
      <c r="G18" s="5"/>
      <c r="H18" s="23"/>
      <c r="I18" s="33" t="s">
        <v>26</v>
      </c>
    </row>
    <row r="19" spans="1:9" s="6" customFormat="1" ht="26.1" hidden="1" customHeight="1" outlineLevel="1">
      <c r="A19" s="1"/>
      <c r="B19" s="2"/>
      <c r="C19" s="36"/>
      <c r="D19" s="37">
        <v>19</v>
      </c>
      <c r="E19" s="3" t="s">
        <v>29</v>
      </c>
      <c r="F19" s="4"/>
      <c r="G19" s="5"/>
      <c r="H19" s="23"/>
      <c r="I19" s="33" t="s">
        <v>28</v>
      </c>
    </row>
    <row r="20" spans="1:9" s="6" customFormat="1" ht="26.1" hidden="1" customHeight="1" outlineLevel="1">
      <c r="A20" s="1"/>
      <c r="B20" s="2"/>
      <c r="C20" s="36"/>
      <c r="D20" s="37">
        <v>20</v>
      </c>
      <c r="E20" s="3" t="s">
        <v>31</v>
      </c>
      <c r="F20" s="4"/>
      <c r="G20" s="5"/>
      <c r="H20" s="23"/>
      <c r="I20" s="33" t="s">
        <v>30</v>
      </c>
    </row>
    <row r="21" spans="1:9" s="6" customFormat="1" ht="26.1" hidden="1" customHeight="1" outlineLevel="1">
      <c r="A21" s="1"/>
      <c r="B21" s="2"/>
      <c r="C21" s="36"/>
      <c r="D21" s="37">
        <v>21</v>
      </c>
      <c r="E21" s="3" t="s">
        <v>33</v>
      </c>
      <c r="F21" s="4"/>
      <c r="G21" s="5"/>
      <c r="H21" s="23"/>
      <c r="I21" s="33" t="s">
        <v>32</v>
      </c>
    </row>
    <row r="22" spans="1:9" s="6" customFormat="1" ht="26.1" hidden="1" customHeight="1" outlineLevel="1">
      <c r="A22" s="1"/>
      <c r="B22" s="2"/>
      <c r="C22" s="36"/>
      <c r="D22" s="37">
        <v>22</v>
      </c>
      <c r="E22" s="3" t="s">
        <v>36</v>
      </c>
      <c r="F22" s="4"/>
      <c r="G22" s="5"/>
      <c r="H22" s="23"/>
      <c r="I22" s="33" t="s">
        <v>34</v>
      </c>
    </row>
    <row r="23" spans="1:9" s="6" customFormat="1" ht="26.1" hidden="1" customHeight="1" outlineLevel="1">
      <c r="A23" s="1"/>
      <c r="B23" s="2"/>
      <c r="C23" s="36"/>
      <c r="D23" s="37">
        <v>23</v>
      </c>
      <c r="E23" s="3" t="s">
        <v>38</v>
      </c>
      <c r="F23" s="4"/>
      <c r="G23" s="5"/>
      <c r="H23" s="23"/>
      <c r="I23" s="33" t="s">
        <v>35</v>
      </c>
    </row>
    <row r="24" spans="1:9" s="6" customFormat="1" ht="26.1" hidden="1" customHeight="1" outlineLevel="1">
      <c r="A24" s="1"/>
      <c r="B24" s="2"/>
      <c r="C24" s="36"/>
      <c r="D24" s="37">
        <v>24</v>
      </c>
      <c r="E24" s="3" t="s">
        <v>40</v>
      </c>
      <c r="F24" s="4"/>
      <c r="G24" s="5"/>
      <c r="H24" s="23"/>
      <c r="I24" s="33" t="s">
        <v>37</v>
      </c>
    </row>
    <row r="25" spans="1:9" s="6" customFormat="1" ht="26.1" hidden="1" customHeight="1" outlineLevel="1">
      <c r="A25" s="1"/>
      <c r="B25" s="2"/>
      <c r="C25" s="36"/>
      <c r="D25" s="37">
        <v>25</v>
      </c>
      <c r="E25" s="3" t="s">
        <v>42</v>
      </c>
      <c r="F25" s="4"/>
      <c r="G25" s="5"/>
      <c r="H25" s="23"/>
      <c r="I25" s="33" t="s">
        <v>39</v>
      </c>
    </row>
    <row r="26" spans="1:9" s="6" customFormat="1" ht="26.1" hidden="1" customHeight="1" outlineLevel="1">
      <c r="A26" s="1"/>
      <c r="B26" s="2"/>
      <c r="C26" s="36"/>
      <c r="D26" s="37">
        <v>26</v>
      </c>
      <c r="E26" s="3" t="s">
        <v>44</v>
      </c>
      <c r="F26" s="4"/>
      <c r="G26" s="5"/>
      <c r="H26" s="23"/>
      <c r="I26" s="33" t="s">
        <v>41</v>
      </c>
    </row>
    <row r="27" spans="1:9" s="6" customFormat="1" ht="26.1" hidden="1" customHeight="1" outlineLevel="1">
      <c r="A27" s="1"/>
      <c r="B27" s="2"/>
      <c r="C27" s="36"/>
      <c r="D27" s="37">
        <v>27</v>
      </c>
      <c r="E27" s="3" t="s">
        <v>46</v>
      </c>
      <c r="F27" s="4"/>
      <c r="G27" s="5"/>
      <c r="H27" s="23"/>
      <c r="I27" s="33" t="s">
        <v>43</v>
      </c>
    </row>
    <row r="28" spans="1:9" s="6" customFormat="1" ht="26.1" hidden="1" customHeight="1" outlineLevel="1">
      <c r="A28" s="1"/>
      <c r="B28" s="2"/>
      <c r="C28" s="36"/>
      <c r="D28" s="37">
        <v>28</v>
      </c>
      <c r="E28" s="3" t="s">
        <v>48</v>
      </c>
      <c r="F28" s="4"/>
      <c r="G28" s="5"/>
      <c r="H28" s="23"/>
      <c r="I28" s="33" t="s">
        <v>45</v>
      </c>
    </row>
    <row r="29" spans="1:9" s="6" customFormat="1" ht="26.1" hidden="1" customHeight="1" outlineLevel="1">
      <c r="A29" s="1"/>
      <c r="B29" s="2"/>
      <c r="C29" s="36"/>
      <c r="D29" s="37">
        <v>29</v>
      </c>
      <c r="E29" s="3" t="s">
        <v>50</v>
      </c>
      <c r="F29" s="4"/>
      <c r="G29" s="5"/>
      <c r="H29" s="23"/>
      <c r="I29" s="33" t="s">
        <v>47</v>
      </c>
    </row>
    <row r="30" spans="1:9" s="6" customFormat="1" ht="26.1" hidden="1" customHeight="1" outlineLevel="1">
      <c r="A30" s="1"/>
      <c r="B30" s="2"/>
      <c r="C30" s="36"/>
      <c r="D30" s="37">
        <v>30</v>
      </c>
      <c r="E30" s="3" t="s">
        <v>52</v>
      </c>
      <c r="F30" s="4"/>
      <c r="G30" s="5"/>
      <c r="H30" s="23"/>
      <c r="I30" s="33" t="s">
        <v>49</v>
      </c>
    </row>
    <row r="31" spans="1:9" s="6" customFormat="1" ht="26.1" hidden="1" customHeight="1" outlineLevel="1">
      <c r="A31" s="1"/>
      <c r="B31" s="2"/>
      <c r="C31" s="36"/>
      <c r="D31" s="37">
        <v>31</v>
      </c>
      <c r="E31" s="3" t="s">
        <v>54</v>
      </c>
      <c r="F31" s="4"/>
      <c r="G31" s="5"/>
      <c r="H31" s="23"/>
      <c r="I31" s="33" t="s">
        <v>55</v>
      </c>
    </row>
    <row r="32" spans="1:9" s="6" customFormat="1" ht="26.1" hidden="1" customHeight="1" outlineLevel="1">
      <c r="A32" s="1"/>
      <c r="B32" s="2"/>
      <c r="C32" s="36"/>
      <c r="D32" s="37">
        <v>32</v>
      </c>
      <c r="E32" s="3" t="s">
        <v>56</v>
      </c>
      <c r="F32" s="4"/>
      <c r="G32" s="5"/>
      <c r="H32" s="23"/>
      <c r="I32" s="33" t="s">
        <v>53</v>
      </c>
    </row>
    <row r="33" spans="1:9" s="6" customFormat="1" ht="26.1" hidden="1" customHeight="1" outlineLevel="1">
      <c r="A33" s="1"/>
      <c r="B33" s="2"/>
      <c r="C33" s="36"/>
      <c r="D33" s="37">
        <v>33</v>
      </c>
      <c r="E33" s="3" t="s">
        <v>57</v>
      </c>
      <c r="F33" s="4"/>
      <c r="G33" s="5"/>
      <c r="H33" s="23"/>
      <c r="I33" s="33" t="s">
        <v>51</v>
      </c>
    </row>
    <row r="34" spans="1:9" s="6" customFormat="1" ht="26.1" hidden="1" customHeight="1" outlineLevel="1">
      <c r="A34" s="1"/>
      <c r="B34" s="2"/>
      <c r="C34" s="36"/>
      <c r="D34" s="37">
        <v>34</v>
      </c>
      <c r="E34" s="3" t="s">
        <v>58</v>
      </c>
      <c r="F34" s="4"/>
      <c r="G34" s="5"/>
      <c r="H34" s="23"/>
      <c r="I34" s="34"/>
    </row>
    <row r="35" spans="1:9" s="6" customFormat="1" ht="26.1" hidden="1" customHeight="1" outlineLevel="1">
      <c r="A35" s="1"/>
      <c r="B35" s="2"/>
      <c r="C35" s="36"/>
      <c r="D35" s="37">
        <v>35</v>
      </c>
      <c r="E35" s="3" t="s">
        <v>59</v>
      </c>
      <c r="F35" s="4"/>
      <c r="G35" s="5"/>
      <c r="H35" s="23"/>
      <c r="I35" s="34"/>
    </row>
    <row r="36" spans="1:9" s="6" customFormat="1" ht="26.1" hidden="1" customHeight="1" outlineLevel="1">
      <c r="A36" s="1"/>
      <c r="B36" s="2"/>
      <c r="C36" s="36"/>
      <c r="D36" s="37">
        <v>36</v>
      </c>
      <c r="E36" s="3" t="s">
        <v>60</v>
      </c>
      <c r="F36" s="4"/>
      <c r="G36" s="5"/>
      <c r="H36" s="23"/>
      <c r="I36" s="34"/>
    </row>
    <row r="37" spans="1:9" s="6" customFormat="1" ht="26.1" hidden="1" customHeight="1" outlineLevel="1">
      <c r="A37" s="1"/>
      <c r="B37" s="2"/>
      <c r="C37" s="36"/>
      <c r="D37" s="37">
        <v>37</v>
      </c>
      <c r="E37" s="3" t="s">
        <v>61</v>
      </c>
      <c r="F37" s="4"/>
      <c r="G37" s="5"/>
      <c r="H37" s="23"/>
      <c r="I37" s="34"/>
    </row>
    <row r="38" spans="1:9" s="6" customFormat="1" ht="26.1" hidden="1" customHeight="1" outlineLevel="1">
      <c r="A38" s="1"/>
      <c r="B38" s="2"/>
      <c r="C38" s="36"/>
      <c r="D38" s="37">
        <v>38</v>
      </c>
      <c r="E38" s="3" t="s">
        <v>62</v>
      </c>
      <c r="F38" s="4"/>
      <c r="G38" s="5"/>
      <c r="H38" s="23"/>
      <c r="I38" s="34"/>
    </row>
    <row r="39" spans="1:9" s="6" customFormat="1" ht="26.1" hidden="1" customHeight="1" outlineLevel="1">
      <c r="A39" s="1"/>
      <c r="B39" s="2"/>
      <c r="C39" s="36"/>
      <c r="D39" s="37">
        <v>39</v>
      </c>
      <c r="E39" s="3" t="s">
        <v>63</v>
      </c>
      <c r="F39" s="4"/>
      <c r="G39" s="5"/>
      <c r="H39" s="23"/>
      <c r="I39" s="34"/>
    </row>
    <row r="40" spans="1:9" s="6" customFormat="1" ht="26.1" hidden="1" customHeight="1" outlineLevel="1">
      <c r="A40" s="1"/>
      <c r="B40" s="2"/>
      <c r="C40" s="36"/>
      <c r="D40" s="37">
        <v>40</v>
      </c>
      <c r="E40" s="3" t="s">
        <v>64</v>
      </c>
      <c r="F40" s="4"/>
      <c r="G40" s="5"/>
      <c r="H40" s="23"/>
      <c r="I40" s="34"/>
    </row>
    <row r="41" spans="1:9" s="6" customFormat="1" ht="26.1" hidden="1" customHeight="1" outlineLevel="1">
      <c r="A41" s="1"/>
      <c r="B41" s="2"/>
      <c r="C41" s="36"/>
      <c r="D41" s="37">
        <v>41</v>
      </c>
      <c r="E41" s="3" t="s">
        <v>65</v>
      </c>
      <c r="F41" s="4"/>
      <c r="G41" s="5"/>
      <c r="H41" s="23"/>
      <c r="I41" s="34"/>
    </row>
    <row r="42" spans="1:9" s="6" customFormat="1" ht="26.1" hidden="1" customHeight="1" outlineLevel="1">
      <c r="A42" s="1"/>
      <c r="B42" s="2"/>
      <c r="C42" s="36"/>
      <c r="D42" s="37">
        <v>42</v>
      </c>
      <c r="E42" s="3" t="s">
        <v>66</v>
      </c>
      <c r="F42" s="4"/>
      <c r="G42" s="5"/>
      <c r="H42" s="23"/>
      <c r="I42" s="34"/>
    </row>
    <row r="43" spans="1:9" s="6" customFormat="1" ht="26.1" hidden="1" customHeight="1" outlineLevel="1">
      <c r="A43" s="1"/>
      <c r="B43" s="2"/>
      <c r="C43" s="36"/>
      <c r="D43" s="37">
        <v>43</v>
      </c>
      <c r="E43" s="3" t="s">
        <v>67</v>
      </c>
      <c r="F43" s="4"/>
      <c r="G43" s="5"/>
      <c r="H43" s="23"/>
      <c r="I43" s="34"/>
    </row>
    <row r="44" spans="1:9" s="6" customFormat="1" ht="26.1" hidden="1" customHeight="1" outlineLevel="1">
      <c r="A44" s="1"/>
      <c r="B44" s="2"/>
      <c r="C44" s="36"/>
      <c r="D44" s="37">
        <v>44</v>
      </c>
      <c r="E44" s="3" t="s">
        <v>68</v>
      </c>
      <c r="F44" s="4"/>
      <c r="G44" s="5"/>
      <c r="H44" s="23"/>
      <c r="I44" s="34"/>
    </row>
    <row r="45" spans="1:9" s="6" customFormat="1" ht="26.1" hidden="1" customHeight="1" outlineLevel="1">
      <c r="A45" s="1"/>
      <c r="B45" s="2"/>
      <c r="C45" s="36"/>
      <c r="D45" s="37">
        <v>45</v>
      </c>
      <c r="E45" s="3" t="s">
        <v>69</v>
      </c>
      <c r="F45" s="4"/>
      <c r="G45" s="5"/>
      <c r="H45" s="23"/>
      <c r="I45" s="34"/>
    </row>
    <row r="46" spans="1:9" s="6" customFormat="1" ht="26.1" hidden="1" customHeight="1" outlineLevel="1">
      <c r="A46" s="1"/>
      <c r="B46" s="2"/>
      <c r="C46" s="36"/>
      <c r="D46" s="37">
        <v>46</v>
      </c>
      <c r="E46" s="3" t="s">
        <v>70</v>
      </c>
      <c r="F46" s="4"/>
      <c r="G46" s="5"/>
      <c r="H46" s="23"/>
      <c r="I46" s="34"/>
    </row>
    <row r="47" spans="1:9" s="6" customFormat="1" ht="26.1" hidden="1" customHeight="1" outlineLevel="1">
      <c r="A47" s="1"/>
      <c r="B47" s="2"/>
      <c r="C47" s="36"/>
      <c r="D47" s="37">
        <v>47</v>
      </c>
      <c r="E47" s="3" t="s">
        <v>71</v>
      </c>
      <c r="F47" s="4"/>
      <c r="G47" s="5"/>
      <c r="H47" s="23"/>
      <c r="I47" s="34"/>
    </row>
    <row r="48" spans="1:9" s="6" customFormat="1" ht="26.1" hidden="1" customHeight="1" outlineLevel="1">
      <c r="A48" s="1"/>
      <c r="B48" s="2"/>
      <c r="C48" s="36"/>
      <c r="D48" s="37">
        <v>48</v>
      </c>
      <c r="E48" s="3" t="s">
        <v>72</v>
      </c>
      <c r="F48" s="4"/>
      <c r="G48" s="5"/>
      <c r="H48" s="23"/>
      <c r="I48" s="34"/>
    </row>
    <row r="49" spans="1:9" s="6" customFormat="1" ht="26.1" hidden="1" customHeight="1" outlineLevel="1">
      <c r="A49" s="1"/>
      <c r="B49" s="2"/>
      <c r="C49" s="36"/>
      <c r="D49" s="37">
        <v>49</v>
      </c>
      <c r="E49" s="3" t="s">
        <v>73</v>
      </c>
      <c r="F49" s="4"/>
      <c r="G49" s="5"/>
      <c r="H49" s="23"/>
      <c r="I49" s="34"/>
    </row>
    <row r="50" spans="1:9" s="6" customFormat="1" ht="26.1" hidden="1" customHeight="1" outlineLevel="1">
      <c r="A50" s="1"/>
      <c r="B50" s="2"/>
      <c r="C50" s="36"/>
      <c r="D50" s="37">
        <v>50</v>
      </c>
      <c r="E50" s="3" t="s">
        <v>74</v>
      </c>
      <c r="F50" s="4"/>
      <c r="G50" s="5"/>
      <c r="H50" s="23"/>
      <c r="I50" s="34"/>
    </row>
    <row r="51" spans="1:9" s="6" customFormat="1" ht="26.1" hidden="1" customHeight="1" outlineLevel="1">
      <c r="A51" s="1"/>
      <c r="B51" s="2"/>
      <c r="C51" s="36"/>
      <c r="D51" s="37">
        <v>51</v>
      </c>
      <c r="E51" s="3" t="s">
        <v>75</v>
      </c>
      <c r="F51" s="4"/>
      <c r="G51" s="5"/>
      <c r="H51" s="23"/>
      <c r="I51" s="34"/>
    </row>
    <row r="52" spans="1:9" s="6" customFormat="1" ht="26.1" hidden="1" customHeight="1" outlineLevel="1">
      <c r="A52" s="1"/>
      <c r="B52" s="2"/>
      <c r="C52" s="36"/>
      <c r="D52" s="37">
        <v>52</v>
      </c>
      <c r="E52" s="3" t="s">
        <v>76</v>
      </c>
      <c r="F52" s="4"/>
      <c r="G52" s="5"/>
      <c r="H52" s="23"/>
      <c r="I52" s="34"/>
    </row>
    <row r="53" spans="1:9" s="6" customFormat="1" ht="26.1" hidden="1" customHeight="1" outlineLevel="1">
      <c r="A53" s="1"/>
      <c r="B53" s="2"/>
      <c r="C53" s="36"/>
      <c r="D53" s="37">
        <v>53</v>
      </c>
      <c r="E53" s="3" t="s">
        <v>77</v>
      </c>
      <c r="F53" s="4"/>
      <c r="G53" s="5"/>
      <c r="H53" s="23"/>
      <c r="I53" s="34"/>
    </row>
    <row r="54" spans="1:9" s="6" customFormat="1" ht="26.1" hidden="1" customHeight="1" outlineLevel="1">
      <c r="A54" s="1"/>
      <c r="B54" s="2"/>
      <c r="C54" s="36"/>
      <c r="D54" s="37">
        <v>54</v>
      </c>
      <c r="E54" s="3" t="s">
        <v>78</v>
      </c>
      <c r="F54" s="4"/>
      <c r="G54" s="5"/>
      <c r="H54" s="23"/>
      <c r="I54" s="34"/>
    </row>
    <row r="55" spans="1:9" s="6" customFormat="1" ht="26.1" hidden="1" customHeight="1" outlineLevel="1">
      <c r="A55" s="1"/>
      <c r="B55" s="2"/>
      <c r="C55" s="36"/>
      <c r="D55" s="37">
        <v>55</v>
      </c>
      <c r="E55" s="3" t="s">
        <v>79</v>
      </c>
      <c r="F55" s="4"/>
      <c r="G55" s="5"/>
      <c r="H55" s="23"/>
      <c r="I55" s="34"/>
    </row>
    <row r="56" spans="1:9" s="6" customFormat="1" ht="26.1" hidden="1" customHeight="1" outlineLevel="1">
      <c r="A56" s="1"/>
      <c r="B56" s="2"/>
      <c r="C56" s="36"/>
      <c r="D56" s="37">
        <v>56</v>
      </c>
      <c r="E56" s="3" t="s">
        <v>80</v>
      </c>
      <c r="F56" s="4"/>
      <c r="G56" s="5"/>
      <c r="H56" s="23"/>
      <c r="I56" s="34"/>
    </row>
    <row r="57" spans="1:9" s="6" customFormat="1" ht="26.1" hidden="1" customHeight="1" outlineLevel="1">
      <c r="A57" s="1"/>
      <c r="B57" s="2"/>
      <c r="C57" s="36"/>
      <c r="D57" s="37">
        <v>57</v>
      </c>
      <c r="E57" s="3" t="s">
        <v>81</v>
      </c>
      <c r="F57" s="4"/>
      <c r="G57" s="5"/>
      <c r="H57" s="23"/>
      <c r="I57" s="34"/>
    </row>
    <row r="58" spans="1:9" s="6" customFormat="1" ht="26.1" hidden="1" customHeight="1" outlineLevel="1">
      <c r="A58" s="1"/>
      <c r="B58" s="2"/>
      <c r="C58" s="36"/>
      <c r="D58" s="37">
        <v>58</v>
      </c>
      <c r="E58" s="3" t="s">
        <v>82</v>
      </c>
      <c r="F58" s="4"/>
      <c r="G58" s="5"/>
      <c r="H58" s="23"/>
      <c r="I58" s="34"/>
    </row>
    <row r="59" spans="1:9" s="6" customFormat="1" ht="26.1" hidden="1" customHeight="1" outlineLevel="1">
      <c r="A59" s="1"/>
      <c r="B59" s="2"/>
      <c r="C59" s="36"/>
      <c r="D59" s="37">
        <v>59</v>
      </c>
      <c r="E59" s="3" t="s">
        <v>83</v>
      </c>
      <c r="F59" s="4"/>
      <c r="G59" s="5"/>
      <c r="H59" s="23"/>
      <c r="I59" s="34"/>
    </row>
    <row r="60" spans="1:9" s="6" customFormat="1" ht="26.1" hidden="1" customHeight="1" outlineLevel="1">
      <c r="A60" s="1"/>
      <c r="B60" s="2"/>
      <c r="C60" s="36"/>
      <c r="D60" s="37">
        <v>60</v>
      </c>
      <c r="E60" s="3" t="s">
        <v>84</v>
      </c>
      <c r="F60" s="4"/>
      <c r="G60" s="5"/>
      <c r="H60" s="23"/>
      <c r="I60" s="34"/>
    </row>
    <row r="61" spans="1:9" s="6" customFormat="1" ht="26.1" hidden="1" customHeight="1" outlineLevel="1">
      <c r="A61" s="1"/>
      <c r="B61" s="2"/>
      <c r="C61" s="36"/>
      <c r="D61" s="37">
        <v>61</v>
      </c>
      <c r="E61" s="3" t="s">
        <v>85</v>
      </c>
      <c r="F61" s="4"/>
      <c r="G61" s="5"/>
      <c r="H61" s="23"/>
      <c r="I61" s="34"/>
    </row>
    <row r="62" spans="1:9" s="6" customFormat="1" ht="26.1" hidden="1" customHeight="1" outlineLevel="1">
      <c r="A62" s="1"/>
      <c r="B62" s="2"/>
      <c r="C62" s="36"/>
      <c r="D62" s="37">
        <v>62</v>
      </c>
      <c r="E62" s="3" t="s">
        <v>86</v>
      </c>
      <c r="F62" s="4"/>
      <c r="G62" s="5"/>
      <c r="H62" s="23"/>
      <c r="I62" s="34"/>
    </row>
    <row r="63" spans="1:9" s="6" customFormat="1" ht="26.1" hidden="1" customHeight="1" outlineLevel="1">
      <c r="A63" s="1"/>
      <c r="B63" s="2"/>
      <c r="C63" s="36"/>
      <c r="D63" s="37">
        <v>63</v>
      </c>
      <c r="E63" s="3" t="s">
        <v>87</v>
      </c>
      <c r="F63" s="4"/>
      <c r="G63" s="5"/>
      <c r="H63" s="23"/>
      <c r="I63" s="34"/>
    </row>
    <row r="64" spans="1:9" s="6" customFormat="1" ht="26.1" hidden="1" customHeight="1" outlineLevel="1">
      <c r="A64" s="1"/>
      <c r="B64" s="2"/>
      <c r="C64" s="36"/>
      <c r="D64" s="37">
        <v>64</v>
      </c>
      <c r="E64" s="3" t="s">
        <v>88</v>
      </c>
      <c r="F64" s="4"/>
      <c r="G64" s="5"/>
      <c r="H64" s="23"/>
      <c r="I64" s="34"/>
    </row>
    <row r="65" spans="1:9" s="6" customFormat="1" ht="26.1" hidden="1" customHeight="1" outlineLevel="1">
      <c r="A65" s="1"/>
      <c r="B65" s="2"/>
      <c r="C65" s="36"/>
      <c r="D65" s="37">
        <v>65</v>
      </c>
      <c r="E65" s="3" t="s">
        <v>89</v>
      </c>
      <c r="F65" s="4"/>
      <c r="G65" s="5"/>
      <c r="H65" s="23"/>
      <c r="I65" s="34"/>
    </row>
    <row r="66" spans="1:9" s="6" customFormat="1" ht="26.1" hidden="1" customHeight="1" outlineLevel="1">
      <c r="A66" s="1"/>
      <c r="B66" s="2"/>
      <c r="C66" s="36"/>
      <c r="D66" s="37">
        <v>66</v>
      </c>
      <c r="E66" s="3" t="s">
        <v>90</v>
      </c>
      <c r="F66" s="4"/>
      <c r="G66" s="5"/>
      <c r="H66" s="23"/>
      <c r="I66" s="34"/>
    </row>
    <row r="67" spans="1:9" s="6" customFormat="1" ht="26.1" hidden="1" customHeight="1" outlineLevel="1">
      <c r="A67" s="1"/>
      <c r="B67" s="2"/>
      <c r="C67" s="36"/>
      <c r="D67" s="37">
        <v>67</v>
      </c>
      <c r="E67" s="3" t="s">
        <v>91</v>
      </c>
      <c r="F67" s="4"/>
      <c r="G67" s="5"/>
      <c r="H67" s="23"/>
      <c r="I67" s="34"/>
    </row>
    <row r="68" spans="1:9" s="6" customFormat="1" ht="26.1" hidden="1" customHeight="1" outlineLevel="1">
      <c r="A68" s="1"/>
      <c r="B68" s="2"/>
      <c r="C68" s="36"/>
      <c r="D68" s="37">
        <v>68</v>
      </c>
      <c r="E68" s="3" t="s">
        <v>92</v>
      </c>
      <c r="F68" s="4"/>
      <c r="G68" s="5"/>
      <c r="H68" s="23"/>
      <c r="I68" s="34"/>
    </row>
    <row r="69" spans="1:9" s="6" customFormat="1" ht="26.1" hidden="1" customHeight="1" outlineLevel="1">
      <c r="A69" s="1"/>
      <c r="B69" s="2"/>
      <c r="C69" s="36"/>
      <c r="D69" s="37">
        <v>69</v>
      </c>
      <c r="E69" s="3" t="s">
        <v>93</v>
      </c>
      <c r="F69" s="4"/>
      <c r="G69" s="5"/>
      <c r="H69" s="23"/>
      <c r="I69" s="34"/>
    </row>
    <row r="70" spans="1:9" s="6" customFormat="1" ht="26.1" hidden="1" customHeight="1" outlineLevel="1">
      <c r="A70" s="1"/>
      <c r="B70" s="2"/>
      <c r="C70" s="36"/>
      <c r="D70" s="37">
        <v>70</v>
      </c>
      <c r="E70" s="3" t="s">
        <v>94</v>
      </c>
      <c r="F70" s="4"/>
      <c r="G70" s="5"/>
      <c r="H70" s="23"/>
      <c r="I70" s="34"/>
    </row>
    <row r="71" spans="1:9" s="6" customFormat="1" ht="26.1" hidden="1" customHeight="1" outlineLevel="1">
      <c r="A71" s="1"/>
      <c r="B71" s="2"/>
      <c r="C71" s="36"/>
      <c r="D71" s="37">
        <v>71</v>
      </c>
      <c r="E71" s="3" t="s">
        <v>95</v>
      </c>
      <c r="F71" s="4"/>
      <c r="G71" s="5"/>
      <c r="H71" s="23"/>
      <c r="I71" s="34"/>
    </row>
    <row r="72" spans="1:9" s="6" customFormat="1" ht="26.1" hidden="1" customHeight="1" outlineLevel="1">
      <c r="A72" s="1"/>
      <c r="B72" s="2"/>
      <c r="C72" s="36"/>
      <c r="D72" s="37">
        <v>72</v>
      </c>
      <c r="E72" s="3" t="s">
        <v>96</v>
      </c>
      <c r="F72" s="4"/>
      <c r="G72" s="5"/>
      <c r="H72" s="23"/>
      <c r="I72" s="34"/>
    </row>
    <row r="73" spans="1:9" s="6" customFormat="1" ht="26.1" hidden="1" customHeight="1" outlineLevel="1">
      <c r="A73" s="1"/>
      <c r="B73" s="2"/>
      <c r="C73" s="36"/>
      <c r="D73" s="37">
        <v>73</v>
      </c>
      <c r="E73" s="3" t="s">
        <v>97</v>
      </c>
      <c r="F73" s="4"/>
      <c r="G73" s="5"/>
      <c r="H73" s="23"/>
      <c r="I73" s="34"/>
    </row>
    <row r="74" spans="1:9" s="6" customFormat="1" ht="26.1" hidden="1" customHeight="1" outlineLevel="1">
      <c r="A74" s="1"/>
      <c r="B74" s="2"/>
      <c r="C74" s="36"/>
      <c r="D74" s="37">
        <v>74</v>
      </c>
      <c r="E74" s="3" t="s">
        <v>98</v>
      </c>
      <c r="F74" s="4"/>
      <c r="G74" s="5"/>
      <c r="H74" s="23"/>
      <c r="I74" s="34"/>
    </row>
    <row r="75" spans="1:9" s="6" customFormat="1" ht="26.1" hidden="1" customHeight="1" outlineLevel="1">
      <c r="A75" s="1"/>
      <c r="B75" s="2"/>
      <c r="C75" s="36"/>
      <c r="D75" s="37">
        <v>75</v>
      </c>
      <c r="E75" s="3" t="s">
        <v>99</v>
      </c>
      <c r="F75" s="4"/>
      <c r="G75" s="5"/>
      <c r="H75" s="23"/>
      <c r="I75" s="34"/>
    </row>
    <row r="76" spans="1:9" s="6" customFormat="1" ht="26.1" hidden="1" customHeight="1" outlineLevel="1">
      <c r="A76" s="1"/>
      <c r="B76" s="2"/>
      <c r="C76" s="36"/>
      <c r="D76" s="37">
        <v>76</v>
      </c>
      <c r="E76" s="3" t="s">
        <v>100</v>
      </c>
      <c r="F76" s="4"/>
      <c r="G76" s="5"/>
      <c r="H76" s="23"/>
      <c r="I76" s="34"/>
    </row>
    <row r="77" spans="1:9" s="6" customFormat="1" ht="26.1" hidden="1" customHeight="1" outlineLevel="1">
      <c r="A77" s="1"/>
      <c r="B77" s="2"/>
      <c r="C77" s="36"/>
      <c r="D77" s="37">
        <v>77</v>
      </c>
      <c r="E77" s="3" t="s">
        <v>101</v>
      </c>
      <c r="F77" s="4"/>
      <c r="G77" s="5"/>
      <c r="H77" s="23"/>
      <c r="I77" s="34"/>
    </row>
    <row r="78" spans="1:9" s="6" customFormat="1" ht="26.1" hidden="1" customHeight="1" outlineLevel="1">
      <c r="A78" s="1"/>
      <c r="B78" s="2"/>
      <c r="C78" s="36"/>
      <c r="D78" s="37">
        <v>78</v>
      </c>
      <c r="E78" s="3" t="s">
        <v>102</v>
      </c>
      <c r="F78" s="4"/>
      <c r="G78" s="5"/>
      <c r="H78" s="23"/>
      <c r="I78" s="34"/>
    </row>
    <row r="79" spans="1:9" s="6" customFormat="1" ht="26.1" hidden="1" customHeight="1" outlineLevel="1">
      <c r="A79" s="1"/>
      <c r="B79" s="2"/>
      <c r="C79" s="36"/>
      <c r="D79" s="37">
        <v>79</v>
      </c>
      <c r="E79" s="3" t="s">
        <v>103</v>
      </c>
      <c r="F79" s="4"/>
      <c r="G79" s="5"/>
      <c r="H79" s="23"/>
      <c r="I79" s="34"/>
    </row>
    <row r="80" spans="1:9" s="6" customFormat="1" ht="26.1" hidden="1" customHeight="1" outlineLevel="1">
      <c r="A80" s="1"/>
      <c r="B80" s="2"/>
      <c r="C80" s="36"/>
      <c r="D80" s="37">
        <v>80</v>
      </c>
      <c r="E80" s="3" t="s">
        <v>104</v>
      </c>
      <c r="F80" s="4"/>
      <c r="G80" s="5"/>
      <c r="H80" s="23"/>
      <c r="I80" s="34"/>
    </row>
    <row r="81" spans="1:9" s="6" customFormat="1" ht="26.1" hidden="1" customHeight="1" outlineLevel="1">
      <c r="A81" s="1"/>
      <c r="B81" s="2"/>
      <c r="C81" s="36"/>
      <c r="D81" s="37">
        <v>81</v>
      </c>
      <c r="E81" s="3" t="s">
        <v>105</v>
      </c>
      <c r="F81" s="4"/>
      <c r="G81" s="5"/>
      <c r="H81" s="23"/>
      <c r="I81" s="34"/>
    </row>
    <row r="82" spans="1:9" s="6" customFormat="1" ht="26.1" hidden="1" customHeight="1" outlineLevel="1">
      <c r="A82" s="1"/>
      <c r="B82" s="2"/>
      <c r="C82" s="36"/>
      <c r="D82" s="37">
        <v>82</v>
      </c>
      <c r="E82" s="3" t="s">
        <v>106</v>
      </c>
      <c r="F82" s="4"/>
      <c r="G82" s="5"/>
      <c r="H82" s="23"/>
      <c r="I82" s="34"/>
    </row>
    <row r="83" spans="1:9" s="6" customFormat="1" ht="26.1" hidden="1" customHeight="1" outlineLevel="1">
      <c r="A83" s="1"/>
      <c r="B83" s="2"/>
      <c r="C83" s="36"/>
      <c r="D83" s="37">
        <v>83</v>
      </c>
      <c r="E83" s="3" t="s">
        <v>107</v>
      </c>
      <c r="F83" s="4"/>
      <c r="G83" s="5"/>
      <c r="H83" s="23"/>
      <c r="I83" s="34"/>
    </row>
    <row r="84" spans="1:9" s="6" customFormat="1" ht="26.1" hidden="1" customHeight="1" outlineLevel="1">
      <c r="A84" s="1"/>
      <c r="B84" s="2"/>
      <c r="C84" s="36"/>
      <c r="D84" s="37">
        <v>84</v>
      </c>
      <c r="E84" s="3" t="s">
        <v>108</v>
      </c>
      <c r="F84" s="4"/>
      <c r="G84" s="5"/>
      <c r="H84" s="23"/>
      <c r="I84" s="34"/>
    </row>
    <row r="85" spans="1:9" s="6" customFormat="1" ht="26.1" hidden="1" customHeight="1" outlineLevel="1">
      <c r="A85" s="1"/>
      <c r="B85" s="2"/>
      <c r="C85" s="36"/>
      <c r="D85" s="37">
        <v>85</v>
      </c>
      <c r="E85" s="3" t="s">
        <v>109</v>
      </c>
      <c r="F85" s="4"/>
      <c r="G85" s="5"/>
      <c r="H85" s="23"/>
      <c r="I85" s="34"/>
    </row>
    <row r="86" spans="1:9" s="6" customFormat="1" ht="26.1" hidden="1" customHeight="1" outlineLevel="1">
      <c r="A86" s="1"/>
      <c r="B86" s="2"/>
      <c r="C86" s="36"/>
      <c r="D86" s="37">
        <v>86</v>
      </c>
      <c r="E86" s="3" t="s">
        <v>110</v>
      </c>
      <c r="F86" s="4"/>
      <c r="G86" s="5"/>
      <c r="H86" s="23"/>
      <c r="I86" s="34"/>
    </row>
    <row r="87" spans="1:9" s="6" customFormat="1" ht="26.1" hidden="1" customHeight="1" outlineLevel="1">
      <c r="A87" s="1"/>
      <c r="B87" s="2"/>
      <c r="C87" s="36"/>
      <c r="D87" s="37">
        <v>87</v>
      </c>
      <c r="E87" s="3" t="s">
        <v>111</v>
      </c>
      <c r="F87" s="4"/>
      <c r="G87" s="5"/>
      <c r="H87" s="23"/>
      <c r="I87" s="34"/>
    </row>
    <row r="88" spans="1:9" s="6" customFormat="1" ht="26.1" hidden="1" customHeight="1" outlineLevel="1">
      <c r="A88" s="1"/>
      <c r="B88" s="2"/>
      <c r="C88" s="36"/>
      <c r="D88" s="37"/>
      <c r="E88" s="10"/>
      <c r="F88" s="4"/>
      <c r="G88" s="5"/>
      <c r="H88" s="23"/>
      <c r="I88" s="34"/>
    </row>
    <row r="89" spans="1:9" s="6" customFormat="1" ht="26.1" hidden="1" customHeight="1" outlineLevel="1">
      <c r="A89" s="1"/>
      <c r="B89" s="7"/>
      <c r="C89" s="36"/>
      <c r="D89" s="37"/>
      <c r="E89" s="10"/>
      <c r="F89" s="4"/>
      <c r="G89" s="5"/>
      <c r="H89" s="23"/>
      <c r="I89" s="34"/>
    </row>
    <row r="90" spans="1:9" s="6" customFormat="1" ht="26.1" hidden="1" customHeight="1" outlineLevel="1">
      <c r="A90" s="1"/>
      <c r="B90" s="7"/>
      <c r="C90" s="36"/>
      <c r="D90" s="37"/>
      <c r="E90" s="10"/>
      <c r="F90" s="4"/>
      <c r="G90" s="5"/>
      <c r="H90" s="23"/>
      <c r="I90" s="34"/>
    </row>
    <row r="91" spans="1:9" s="6" customFormat="1" ht="18.75" hidden="1" customHeight="1" outlineLevel="1">
      <c r="A91" s="1"/>
      <c r="B91" s="7"/>
      <c r="C91" s="36"/>
      <c r="D91" s="40"/>
      <c r="E91" s="10"/>
      <c r="F91" s="4"/>
      <c r="G91" s="5"/>
      <c r="H91" s="23"/>
      <c r="I91" s="34"/>
    </row>
    <row r="92" spans="1:9" s="6" customFormat="1" ht="18.75" hidden="1" customHeight="1" outlineLevel="1">
      <c r="A92" s="1"/>
      <c r="B92" s="9"/>
      <c r="C92" s="36"/>
      <c r="D92" s="40"/>
      <c r="E92" s="10"/>
      <c r="F92" s="4"/>
      <c r="G92" s="5"/>
      <c r="H92" s="23"/>
      <c r="I92" s="34"/>
    </row>
    <row r="93" spans="1:9" s="6" customFormat="1" ht="18.75" hidden="1" customHeight="1" outlineLevel="1">
      <c r="A93" s="1"/>
      <c r="B93" s="9"/>
      <c r="C93" s="36"/>
      <c r="D93" s="40"/>
      <c r="E93" s="10"/>
      <c r="F93" s="4"/>
      <c r="G93" s="5"/>
      <c r="H93" s="23"/>
      <c r="I93" s="34"/>
    </row>
    <row r="94" spans="1:9" s="6" customFormat="1" ht="26.1" hidden="1" customHeight="1" outlineLevel="1">
      <c r="A94" s="1"/>
      <c r="B94" s="9"/>
      <c r="C94" s="36"/>
      <c r="D94" s="40"/>
      <c r="E94" s="8"/>
      <c r="F94" s="4"/>
      <c r="G94" s="5"/>
      <c r="H94" s="23"/>
      <c r="I94" s="34"/>
    </row>
    <row r="95" spans="1:9" s="6" customFormat="1" ht="26.1" hidden="1" customHeight="1" outlineLevel="1">
      <c r="A95" s="1"/>
      <c r="B95" s="9"/>
      <c r="C95" s="36"/>
      <c r="D95" s="40"/>
      <c r="E95" s="8"/>
      <c r="F95" s="4"/>
      <c r="G95" s="5"/>
      <c r="H95" s="23"/>
      <c r="I95" s="34"/>
    </row>
    <row r="96" spans="1:9" s="6" customFormat="1" ht="26.1" hidden="1" customHeight="1" outlineLevel="1">
      <c r="A96" s="1"/>
      <c r="B96" s="9"/>
      <c r="C96" s="36"/>
      <c r="D96" s="40"/>
      <c r="E96" s="8"/>
      <c r="F96" s="4"/>
      <c r="G96" s="5"/>
      <c r="H96" s="23"/>
      <c r="I96" s="34"/>
    </row>
    <row r="97" spans="1:9" s="6" customFormat="1" ht="26.1" hidden="1" customHeight="1" outlineLevel="1">
      <c r="A97" s="1"/>
      <c r="B97" s="9"/>
      <c r="C97" s="36"/>
      <c r="D97" s="40"/>
      <c r="E97" s="8"/>
      <c r="F97" s="4"/>
      <c r="G97" s="5"/>
      <c r="H97" s="23"/>
      <c r="I97" s="34"/>
    </row>
    <row r="98" spans="1:9" s="6" customFormat="1" ht="15" customHeight="1" collapsed="1" thickBot="1">
      <c r="A98" s="123"/>
      <c r="B98" s="123"/>
      <c r="C98" s="135" t="s">
        <v>150</v>
      </c>
      <c r="D98" s="41"/>
      <c r="E98" s="123"/>
      <c r="F98" s="45"/>
      <c r="G98" s="32"/>
      <c r="H98" s="141"/>
      <c r="I98" s="35"/>
    </row>
    <row r="99" spans="1:9" s="17" customFormat="1" ht="27" customHeight="1" thickBot="1">
      <c r="A99" s="11" t="s">
        <v>112</v>
      </c>
      <c r="B99" s="12" t="s">
        <v>113</v>
      </c>
      <c r="C99" s="13" t="s">
        <v>114</v>
      </c>
      <c r="D99" s="14" t="s">
        <v>115</v>
      </c>
      <c r="E99" s="15" t="s">
        <v>116</v>
      </c>
      <c r="F99" s="16" t="s">
        <v>117</v>
      </c>
      <c r="G99" s="16" t="s">
        <v>118</v>
      </c>
      <c r="H99" s="13" t="s">
        <v>120</v>
      </c>
      <c r="I99" s="136" t="s">
        <v>119</v>
      </c>
    </row>
    <row r="100" spans="1:9" s="17" customFormat="1" ht="11.25" customHeight="1">
      <c r="A100" s="25"/>
      <c r="B100" s="26"/>
      <c r="C100" s="30"/>
      <c r="D100" s="42"/>
      <c r="E100" s="27"/>
      <c r="F100" s="28"/>
      <c r="G100" s="29"/>
      <c r="H100" s="30"/>
      <c r="I100" s="137"/>
    </row>
    <row r="101" spans="1:9" s="148" customFormat="1" ht="24.95" customHeight="1">
      <c r="A101" s="142">
        <v>405</v>
      </c>
      <c r="B101" s="143" t="s">
        <v>151</v>
      </c>
      <c r="C101" s="144" t="s">
        <v>166</v>
      </c>
      <c r="D101" s="145" t="s">
        <v>152</v>
      </c>
      <c r="E101" s="143" t="s">
        <v>147</v>
      </c>
      <c r="F101" s="143" t="s">
        <v>148</v>
      </c>
      <c r="G101" s="143" t="s">
        <v>162</v>
      </c>
      <c r="H101" s="146"/>
      <c r="I101" s="147">
        <v>60</v>
      </c>
    </row>
    <row r="102" spans="1:9" s="148" customFormat="1" ht="24.95" customHeight="1">
      <c r="A102" s="142">
        <v>314</v>
      </c>
      <c r="B102" s="143" t="s">
        <v>153</v>
      </c>
      <c r="C102" s="144" t="s">
        <v>167</v>
      </c>
      <c r="D102" s="145" t="s">
        <v>152</v>
      </c>
      <c r="E102" s="143" t="s">
        <v>147</v>
      </c>
      <c r="F102" s="143" t="s">
        <v>148</v>
      </c>
      <c r="G102" s="143" t="s">
        <v>161</v>
      </c>
      <c r="H102" s="146"/>
      <c r="I102" s="147" t="s">
        <v>163</v>
      </c>
    </row>
    <row r="103" spans="1:9" s="18" customFormat="1" ht="24.95" customHeight="1">
      <c r="A103" s="118"/>
      <c r="B103" s="124"/>
      <c r="C103" s="125"/>
      <c r="D103" s="126"/>
      <c r="E103" s="124"/>
      <c r="F103" s="124"/>
      <c r="G103" s="124"/>
      <c r="H103" s="127"/>
      <c r="I103" s="138"/>
    </row>
    <row r="104" spans="1:9" s="18" customFormat="1" ht="24.95" customHeight="1">
      <c r="A104" s="118"/>
      <c r="B104" s="124"/>
      <c r="C104" s="125"/>
      <c r="D104" s="126"/>
      <c r="E104" s="124"/>
      <c r="F104" s="124"/>
      <c r="G104" s="124"/>
      <c r="H104" s="127"/>
      <c r="I104" s="138"/>
    </row>
    <row r="105" spans="1:9" s="18" customFormat="1" ht="24.95" customHeight="1">
      <c r="A105" s="118"/>
      <c r="B105" s="124"/>
      <c r="C105" s="125"/>
      <c r="D105" s="126"/>
      <c r="E105" s="124"/>
      <c r="F105" s="124"/>
      <c r="G105" s="124"/>
      <c r="H105" s="127"/>
      <c r="I105" s="138"/>
    </row>
    <row r="106" spans="1:9" s="18" customFormat="1" ht="24.95" customHeight="1">
      <c r="A106" s="118"/>
      <c r="B106" s="124"/>
      <c r="C106" s="125"/>
      <c r="D106" s="126"/>
      <c r="E106" s="124"/>
      <c r="F106" s="124"/>
      <c r="G106" s="124"/>
      <c r="H106" s="127"/>
      <c r="I106" s="138"/>
    </row>
    <row r="107" spans="1:9" s="18" customFormat="1" ht="24.95" customHeight="1">
      <c r="A107" s="118"/>
      <c r="B107" s="124"/>
      <c r="C107" s="125"/>
      <c r="D107" s="126"/>
      <c r="E107" s="124"/>
      <c r="F107" s="124"/>
      <c r="G107" s="124"/>
      <c r="H107" s="127"/>
      <c r="I107" s="138"/>
    </row>
    <row r="108" spans="1:9" s="18" customFormat="1" ht="24.95" customHeight="1">
      <c r="A108" s="118"/>
      <c r="B108" s="124"/>
      <c r="C108" s="125"/>
      <c r="D108" s="126"/>
      <c r="E108" s="124"/>
      <c r="F108" s="124"/>
      <c r="G108" s="124"/>
      <c r="H108" s="127"/>
      <c r="I108" s="138"/>
    </row>
    <row r="109" spans="1:9" s="18" customFormat="1" ht="24.95" customHeight="1">
      <c r="A109" s="118"/>
      <c r="B109" s="124"/>
      <c r="C109" s="125"/>
      <c r="D109" s="126"/>
      <c r="E109" s="124"/>
      <c r="F109" s="124"/>
      <c r="G109" s="124"/>
      <c r="H109" s="127"/>
      <c r="I109" s="138"/>
    </row>
    <row r="110" spans="1:9" s="18" customFormat="1" ht="24.95" customHeight="1">
      <c r="A110" s="118"/>
      <c r="B110" s="124"/>
      <c r="C110" s="125"/>
      <c r="D110" s="126"/>
      <c r="E110" s="124"/>
      <c r="F110" s="124"/>
      <c r="G110" s="124"/>
      <c r="H110" s="127"/>
      <c r="I110" s="138"/>
    </row>
    <row r="111" spans="1:9" s="18" customFormat="1" ht="24.95" customHeight="1">
      <c r="A111" s="118"/>
      <c r="B111" s="124"/>
      <c r="C111" s="125"/>
      <c r="D111" s="126"/>
      <c r="E111" s="124"/>
      <c r="F111" s="124"/>
      <c r="G111" s="124"/>
      <c r="H111" s="127"/>
      <c r="I111" s="138"/>
    </row>
    <row r="112" spans="1:9" s="18" customFormat="1" ht="24.95" customHeight="1">
      <c r="A112" s="118"/>
      <c r="B112" s="124"/>
      <c r="C112" s="125"/>
      <c r="D112" s="126"/>
      <c r="E112" s="124"/>
      <c r="F112" s="124"/>
      <c r="G112" s="124"/>
      <c r="H112" s="127"/>
      <c r="I112" s="138"/>
    </row>
    <row r="113" spans="1:9" s="18" customFormat="1" ht="24.95" customHeight="1">
      <c r="A113" s="118"/>
      <c r="B113" s="124"/>
      <c r="C113" s="125"/>
      <c r="D113" s="126"/>
      <c r="E113" s="124"/>
      <c r="F113" s="124"/>
      <c r="G113" s="124"/>
      <c r="H113" s="127"/>
      <c r="I113" s="138"/>
    </row>
    <row r="114" spans="1:9" s="18" customFormat="1" ht="24.95" customHeight="1">
      <c r="A114" s="118"/>
      <c r="B114" s="124"/>
      <c r="C114" s="125"/>
      <c r="D114" s="126"/>
      <c r="E114" s="124"/>
      <c r="F114" s="124"/>
      <c r="G114" s="124"/>
      <c r="H114" s="127"/>
      <c r="I114" s="138"/>
    </row>
    <row r="115" spans="1:9" s="18" customFormat="1" ht="24.95" customHeight="1">
      <c r="A115" s="118"/>
      <c r="B115" s="124"/>
      <c r="C115" s="125"/>
      <c r="D115" s="126"/>
      <c r="E115" s="124"/>
      <c r="F115" s="124"/>
      <c r="G115" s="124"/>
      <c r="H115" s="127"/>
      <c r="I115" s="138"/>
    </row>
    <row r="116" spans="1:9" s="18" customFormat="1" ht="24.95" customHeight="1">
      <c r="A116" s="118"/>
      <c r="B116" s="124"/>
      <c r="C116" s="125"/>
      <c r="D116" s="126"/>
      <c r="E116" s="124"/>
      <c r="F116" s="124"/>
      <c r="G116" s="124"/>
      <c r="H116" s="127"/>
      <c r="I116" s="138"/>
    </row>
    <row r="117" spans="1:9" s="18" customFormat="1" ht="24.95" customHeight="1">
      <c r="A117" s="118"/>
      <c r="B117" s="124"/>
      <c r="C117" s="125"/>
      <c r="D117" s="126"/>
      <c r="E117" s="124"/>
      <c r="F117" s="124"/>
      <c r="G117" s="124"/>
      <c r="H117" s="127"/>
      <c r="I117" s="138"/>
    </row>
    <row r="118" spans="1:9" s="18" customFormat="1" ht="24.95" customHeight="1">
      <c r="A118" s="118"/>
      <c r="B118" s="124"/>
      <c r="C118" s="125"/>
      <c r="D118" s="126"/>
      <c r="E118" s="124"/>
      <c r="F118" s="124"/>
      <c r="G118" s="124"/>
      <c r="H118" s="127"/>
      <c r="I118" s="138"/>
    </row>
    <row r="119" spans="1:9" s="18" customFormat="1" ht="24.95" customHeight="1">
      <c r="A119" s="118"/>
      <c r="B119" s="124"/>
      <c r="C119" s="125"/>
      <c r="D119" s="126"/>
      <c r="E119" s="124"/>
      <c r="F119" s="124"/>
      <c r="G119" s="124"/>
      <c r="H119" s="127"/>
      <c r="I119" s="138"/>
    </row>
    <row r="120" spans="1:9" s="18" customFormat="1" ht="24.95" customHeight="1">
      <c r="A120" s="118"/>
      <c r="B120" s="124"/>
      <c r="C120" s="125"/>
      <c r="D120" s="126"/>
      <c r="E120" s="124"/>
      <c r="F120" s="124"/>
      <c r="G120" s="124"/>
      <c r="H120" s="127"/>
      <c r="I120" s="138"/>
    </row>
    <row r="121" spans="1:9" s="18" customFormat="1" ht="24.95" customHeight="1">
      <c r="A121" s="118"/>
      <c r="B121" s="124"/>
      <c r="C121" s="125"/>
      <c r="D121" s="126"/>
      <c r="E121" s="124"/>
      <c r="F121" s="124"/>
      <c r="G121" s="124"/>
      <c r="H121" s="127"/>
      <c r="I121" s="138"/>
    </row>
    <row r="122" spans="1:9" s="18" customFormat="1" ht="24.95" customHeight="1">
      <c r="A122" s="118"/>
      <c r="B122" s="124"/>
      <c r="C122" s="125"/>
      <c r="D122" s="126"/>
      <c r="E122" s="124"/>
      <c r="F122" s="124"/>
      <c r="G122" s="124"/>
      <c r="H122" s="127"/>
      <c r="I122" s="138"/>
    </row>
    <row r="123" spans="1:9" s="18" customFormat="1" ht="24.95" customHeight="1">
      <c r="A123" s="118"/>
      <c r="B123" s="124"/>
      <c r="C123" s="125"/>
      <c r="D123" s="126"/>
      <c r="E123" s="124"/>
      <c r="F123" s="124"/>
      <c r="G123" s="124"/>
      <c r="H123" s="127"/>
      <c r="I123" s="138"/>
    </row>
    <row r="124" spans="1:9" s="18" customFormat="1" ht="24.95" customHeight="1">
      <c r="A124" s="118"/>
      <c r="B124" s="124"/>
      <c r="C124" s="125"/>
      <c r="D124" s="126"/>
      <c r="E124" s="124"/>
      <c r="F124" s="124"/>
      <c r="G124" s="124"/>
      <c r="H124" s="127"/>
      <c r="I124" s="138"/>
    </row>
    <row r="125" spans="1:9" s="18" customFormat="1" ht="24.95" customHeight="1">
      <c r="A125" s="118"/>
      <c r="B125" s="124"/>
      <c r="C125" s="125"/>
      <c r="D125" s="126"/>
      <c r="E125" s="124"/>
      <c r="F125" s="124"/>
      <c r="G125" s="124"/>
      <c r="H125" s="127"/>
      <c r="I125" s="138"/>
    </row>
    <row r="126" spans="1:9" s="18" customFormat="1" ht="24.95" customHeight="1">
      <c r="A126" s="118"/>
      <c r="B126" s="124"/>
      <c r="C126" s="125"/>
      <c r="D126" s="126"/>
      <c r="E126" s="124"/>
      <c r="F126" s="124"/>
      <c r="G126" s="124"/>
      <c r="H126" s="127"/>
      <c r="I126" s="138"/>
    </row>
    <row r="127" spans="1:9" s="18" customFormat="1" ht="24.95" customHeight="1">
      <c r="A127" s="118"/>
      <c r="B127" s="124"/>
      <c r="C127" s="125"/>
      <c r="D127" s="126"/>
      <c r="E127" s="124"/>
      <c r="F127" s="124"/>
      <c r="G127" s="124"/>
      <c r="H127" s="127"/>
      <c r="I127" s="138"/>
    </row>
    <row r="128" spans="1:9" s="18" customFormat="1" ht="24.95" customHeight="1">
      <c r="A128" s="118"/>
      <c r="B128" s="124"/>
      <c r="C128" s="125"/>
      <c r="D128" s="126"/>
      <c r="E128" s="124"/>
      <c r="F128" s="124"/>
      <c r="G128" s="124"/>
      <c r="H128" s="127"/>
      <c r="I128" s="138"/>
    </row>
    <row r="129" spans="1:9" s="18" customFormat="1" ht="24.95" customHeight="1">
      <c r="A129" s="118"/>
      <c r="B129" s="124"/>
      <c r="C129" s="125"/>
      <c r="D129" s="126"/>
      <c r="E129" s="124"/>
      <c r="F129" s="124"/>
      <c r="G129" s="124"/>
      <c r="H129" s="127"/>
      <c r="I129" s="138"/>
    </row>
    <row r="130" spans="1:9" s="18" customFormat="1" ht="24.95" customHeight="1">
      <c r="A130" s="118"/>
      <c r="B130" s="124"/>
      <c r="C130" s="125"/>
      <c r="D130" s="126"/>
      <c r="E130" s="124"/>
      <c r="F130" s="124"/>
      <c r="G130" s="124"/>
      <c r="H130" s="127"/>
      <c r="I130" s="138"/>
    </row>
    <row r="131" spans="1:9" s="18" customFormat="1" ht="24.95" customHeight="1">
      <c r="A131" s="118"/>
      <c r="B131" s="124"/>
      <c r="C131" s="125"/>
      <c r="D131" s="126"/>
      <c r="E131" s="124"/>
      <c r="F131" s="124"/>
      <c r="G131" s="124"/>
      <c r="H131" s="127"/>
      <c r="I131" s="138"/>
    </row>
    <row r="132" spans="1:9" s="18" customFormat="1" ht="24.95" customHeight="1">
      <c r="A132" s="118"/>
      <c r="B132" s="124"/>
      <c r="C132" s="125"/>
      <c r="D132" s="126"/>
      <c r="E132" s="124"/>
      <c r="F132" s="124"/>
      <c r="G132" s="124"/>
      <c r="H132" s="127"/>
      <c r="I132" s="138"/>
    </row>
    <row r="133" spans="1:9" s="18" customFormat="1" ht="24.95" customHeight="1">
      <c r="A133" s="118"/>
      <c r="B133" s="124"/>
      <c r="C133" s="125"/>
      <c r="D133" s="126"/>
      <c r="E133" s="124"/>
      <c r="F133" s="124"/>
      <c r="G133" s="124"/>
      <c r="H133" s="127"/>
      <c r="I133" s="138"/>
    </row>
    <row r="134" spans="1:9" s="18" customFormat="1" ht="24.95" customHeight="1">
      <c r="A134" s="118"/>
      <c r="B134" s="124"/>
      <c r="C134" s="125"/>
      <c r="D134" s="126"/>
      <c r="E134" s="124"/>
      <c r="F134" s="124"/>
      <c r="G134" s="124"/>
      <c r="H134" s="127"/>
      <c r="I134" s="138"/>
    </row>
    <row r="135" spans="1:9" s="18" customFormat="1" ht="24.95" customHeight="1">
      <c r="A135" s="118"/>
      <c r="B135" s="124"/>
      <c r="C135" s="125"/>
      <c r="D135" s="126"/>
      <c r="E135" s="124"/>
      <c r="F135" s="124"/>
      <c r="G135" s="124"/>
      <c r="H135" s="127"/>
      <c r="I135" s="138"/>
    </row>
    <row r="136" spans="1:9" s="18" customFormat="1" ht="24.95" customHeight="1">
      <c r="A136" s="118"/>
      <c r="B136" s="124"/>
      <c r="C136" s="125"/>
      <c r="D136" s="126"/>
      <c r="E136" s="124"/>
      <c r="F136" s="124"/>
      <c r="G136" s="124"/>
      <c r="H136" s="127"/>
      <c r="I136" s="138"/>
    </row>
    <row r="137" spans="1:9" s="18" customFormat="1" ht="24.95" customHeight="1">
      <c r="A137" s="118"/>
      <c r="B137" s="124"/>
      <c r="C137" s="125"/>
      <c r="D137" s="126"/>
      <c r="E137" s="124"/>
      <c r="F137" s="124"/>
      <c r="G137" s="124"/>
      <c r="H137" s="127"/>
      <c r="I137" s="138"/>
    </row>
    <row r="138" spans="1:9" s="18" customFormat="1" ht="24.95" customHeight="1">
      <c r="A138" s="118"/>
      <c r="B138" s="124"/>
      <c r="C138" s="125"/>
      <c r="D138" s="126"/>
      <c r="E138" s="124"/>
      <c r="F138" s="124"/>
      <c r="G138" s="124"/>
      <c r="H138" s="127"/>
      <c r="I138" s="138"/>
    </row>
    <row r="139" spans="1:9" s="18" customFormat="1" ht="24.95" customHeight="1">
      <c r="A139" s="118"/>
      <c r="B139" s="124"/>
      <c r="C139" s="125"/>
      <c r="D139" s="126"/>
      <c r="E139" s="124"/>
      <c r="F139" s="124"/>
      <c r="G139" s="124"/>
      <c r="H139" s="127"/>
      <c r="I139" s="138"/>
    </row>
    <row r="140" spans="1:9" s="18" customFormat="1" ht="24.95" customHeight="1">
      <c r="A140" s="118"/>
      <c r="B140" s="124"/>
      <c r="C140" s="125"/>
      <c r="D140" s="126"/>
      <c r="E140" s="124"/>
      <c r="F140" s="124"/>
      <c r="G140" s="124"/>
      <c r="H140" s="127"/>
      <c r="I140" s="138"/>
    </row>
    <row r="141" spans="1:9" s="18" customFormat="1" ht="24.95" customHeight="1">
      <c r="A141" s="118"/>
      <c r="B141" s="124"/>
      <c r="C141" s="125"/>
      <c r="D141" s="126"/>
      <c r="E141" s="124"/>
      <c r="F141" s="124"/>
      <c r="G141" s="124"/>
      <c r="H141" s="127"/>
      <c r="I141" s="138"/>
    </row>
    <row r="142" spans="1:9" s="18" customFormat="1" ht="24.95" customHeight="1">
      <c r="A142" s="118"/>
      <c r="B142" s="124"/>
      <c r="C142" s="125"/>
      <c r="D142" s="126"/>
      <c r="E142" s="124"/>
      <c r="F142" s="124"/>
      <c r="G142" s="124"/>
      <c r="H142" s="127"/>
      <c r="I142" s="138"/>
    </row>
    <row r="143" spans="1:9" s="18" customFormat="1" ht="24.95" customHeight="1">
      <c r="A143" s="118"/>
      <c r="B143" s="124"/>
      <c r="C143" s="125"/>
      <c r="D143" s="126"/>
      <c r="E143" s="124"/>
      <c r="F143" s="124"/>
      <c r="G143" s="124"/>
      <c r="H143" s="127"/>
      <c r="I143" s="138"/>
    </row>
    <row r="144" spans="1:9" s="18" customFormat="1" ht="24.95" customHeight="1">
      <c r="A144" s="118"/>
      <c r="B144" s="124"/>
      <c r="C144" s="125"/>
      <c r="D144" s="126"/>
      <c r="E144" s="124"/>
      <c r="F144" s="124"/>
      <c r="G144" s="124"/>
      <c r="H144" s="127"/>
      <c r="I144" s="138"/>
    </row>
    <row r="145" spans="1:9" s="18" customFormat="1" ht="24.95" customHeight="1">
      <c r="A145" s="118"/>
      <c r="B145" s="124"/>
      <c r="C145" s="125"/>
      <c r="D145" s="126"/>
      <c r="E145" s="124"/>
      <c r="F145" s="124"/>
      <c r="G145" s="124"/>
      <c r="H145" s="127"/>
      <c r="I145" s="138"/>
    </row>
    <row r="146" spans="1:9" s="18" customFormat="1" ht="24.95" customHeight="1">
      <c r="A146" s="118"/>
      <c r="B146" s="124"/>
      <c r="C146" s="125"/>
      <c r="D146" s="126"/>
      <c r="E146" s="124"/>
      <c r="F146" s="124"/>
      <c r="G146" s="124"/>
      <c r="H146" s="127"/>
      <c r="I146" s="138"/>
    </row>
    <row r="147" spans="1:9" s="18" customFormat="1" ht="24.95" customHeight="1">
      <c r="A147" s="118"/>
      <c r="B147" s="124"/>
      <c r="C147" s="125"/>
      <c r="D147" s="126"/>
      <c r="E147" s="124"/>
      <c r="F147" s="124"/>
      <c r="G147" s="124"/>
      <c r="H147" s="127"/>
      <c r="I147" s="138"/>
    </row>
    <row r="148" spans="1:9" s="18" customFormat="1" ht="24.95" customHeight="1">
      <c r="A148" s="118"/>
      <c r="B148" s="124"/>
      <c r="C148" s="125"/>
      <c r="D148" s="126"/>
      <c r="E148" s="124"/>
      <c r="F148" s="124"/>
      <c r="G148" s="124"/>
      <c r="H148" s="127"/>
      <c r="I148" s="138"/>
    </row>
    <row r="149" spans="1:9" s="18" customFormat="1" ht="24.95" customHeight="1">
      <c r="A149" s="118"/>
      <c r="B149" s="124"/>
      <c r="C149" s="125"/>
      <c r="D149" s="126"/>
      <c r="E149" s="124"/>
      <c r="F149" s="124"/>
      <c r="G149" s="124"/>
      <c r="H149" s="127"/>
      <c r="I149" s="138"/>
    </row>
    <row r="150" spans="1:9" s="18" customFormat="1" ht="24.95" customHeight="1">
      <c r="A150" s="118"/>
      <c r="B150" s="124"/>
      <c r="C150" s="125"/>
      <c r="D150" s="126"/>
      <c r="E150" s="124"/>
      <c r="F150" s="124"/>
      <c r="G150" s="124"/>
      <c r="H150" s="127"/>
      <c r="I150" s="138"/>
    </row>
    <row r="151" spans="1:9" s="18" customFormat="1" ht="24.95" customHeight="1">
      <c r="A151" s="118"/>
      <c r="B151" s="124"/>
      <c r="C151" s="125"/>
      <c r="D151" s="126"/>
      <c r="E151" s="124"/>
      <c r="F151" s="124"/>
      <c r="G151" s="124"/>
      <c r="H151" s="127"/>
      <c r="I151" s="138"/>
    </row>
    <row r="152" spans="1:9" s="18" customFormat="1" ht="24.95" customHeight="1">
      <c r="A152" s="118"/>
      <c r="B152" s="124"/>
      <c r="C152" s="125"/>
      <c r="D152" s="126"/>
      <c r="E152" s="124"/>
      <c r="F152" s="124"/>
      <c r="G152" s="124"/>
      <c r="H152" s="127"/>
      <c r="I152" s="138"/>
    </row>
    <row r="153" spans="1:9" s="18" customFormat="1" ht="24.95" customHeight="1">
      <c r="A153" s="118"/>
      <c r="B153" s="124"/>
      <c r="C153" s="125"/>
      <c r="D153" s="126"/>
      <c r="E153" s="124"/>
      <c r="F153" s="124"/>
      <c r="G153" s="124"/>
      <c r="H153" s="127"/>
      <c r="I153" s="138"/>
    </row>
    <row r="154" spans="1:9" s="18" customFormat="1" ht="24.95" customHeight="1">
      <c r="A154" s="118"/>
      <c r="B154" s="124"/>
      <c r="C154" s="125"/>
      <c r="D154" s="126"/>
      <c r="E154" s="124"/>
      <c r="F154" s="124"/>
      <c r="G154" s="124"/>
      <c r="H154" s="127"/>
      <c r="I154" s="138"/>
    </row>
    <row r="155" spans="1:9" s="18" customFormat="1" ht="24.95" customHeight="1">
      <c r="A155" s="118"/>
      <c r="B155" s="124"/>
      <c r="C155" s="125"/>
      <c r="D155" s="126"/>
      <c r="E155" s="124"/>
      <c r="F155" s="124"/>
      <c r="G155" s="124"/>
      <c r="H155" s="127"/>
      <c r="I155" s="138"/>
    </row>
    <row r="156" spans="1:9" s="18" customFormat="1" ht="24.95" customHeight="1">
      <c r="A156" s="118"/>
      <c r="B156" s="124"/>
      <c r="C156" s="125"/>
      <c r="D156" s="126"/>
      <c r="E156" s="124"/>
      <c r="F156" s="124"/>
      <c r="G156" s="124"/>
      <c r="H156" s="127"/>
      <c r="I156" s="138"/>
    </row>
    <row r="157" spans="1:9" s="18" customFormat="1" ht="24.95" customHeight="1">
      <c r="A157" s="118"/>
      <c r="B157" s="124"/>
      <c r="C157" s="125"/>
      <c r="D157" s="126"/>
      <c r="E157" s="124"/>
      <c r="F157" s="124"/>
      <c r="G157" s="124"/>
      <c r="H157" s="127"/>
      <c r="I157" s="138"/>
    </row>
    <row r="158" spans="1:9" s="18" customFormat="1" ht="24.95" customHeight="1">
      <c r="A158" s="118"/>
      <c r="B158" s="124"/>
      <c r="C158" s="125"/>
      <c r="D158" s="126"/>
      <c r="E158" s="124"/>
      <c r="F158" s="124"/>
      <c r="G158" s="124"/>
      <c r="H158" s="127"/>
      <c r="I158" s="138"/>
    </row>
    <row r="159" spans="1:9" s="18" customFormat="1" ht="24.95" customHeight="1">
      <c r="A159" s="118"/>
      <c r="B159" s="124"/>
      <c r="C159" s="125"/>
      <c r="D159" s="126"/>
      <c r="E159" s="124"/>
      <c r="F159" s="124"/>
      <c r="G159" s="124"/>
      <c r="H159" s="127"/>
      <c r="I159" s="138"/>
    </row>
    <row r="160" spans="1:9" s="18" customFormat="1" ht="24.95" customHeight="1">
      <c r="A160" s="118"/>
      <c r="B160" s="124"/>
      <c r="C160" s="125"/>
      <c r="D160" s="126"/>
      <c r="E160" s="124"/>
      <c r="F160" s="124"/>
      <c r="G160" s="124"/>
      <c r="H160" s="127"/>
      <c r="I160" s="138"/>
    </row>
    <row r="161" spans="1:9" s="18" customFormat="1" ht="24.95" customHeight="1">
      <c r="A161" s="118"/>
      <c r="B161" s="124"/>
      <c r="C161" s="125"/>
      <c r="D161" s="126"/>
      <c r="E161" s="124"/>
      <c r="F161" s="124"/>
      <c r="G161" s="124"/>
      <c r="H161" s="127"/>
      <c r="I161" s="138"/>
    </row>
    <row r="162" spans="1:9" s="18" customFormat="1" ht="24.95" customHeight="1">
      <c r="A162" s="118"/>
      <c r="B162" s="124"/>
      <c r="C162" s="125"/>
      <c r="D162" s="126"/>
      <c r="E162" s="124"/>
      <c r="F162" s="124"/>
      <c r="G162" s="124"/>
      <c r="H162" s="127"/>
      <c r="I162" s="138"/>
    </row>
    <row r="163" spans="1:9" s="18" customFormat="1" ht="24.95" customHeight="1">
      <c r="A163" s="118"/>
      <c r="B163" s="124"/>
      <c r="C163" s="125"/>
      <c r="D163" s="126"/>
      <c r="E163" s="124"/>
      <c r="F163" s="124"/>
      <c r="G163" s="124"/>
      <c r="H163" s="127"/>
      <c r="I163" s="138"/>
    </row>
    <row r="164" spans="1:9" s="18" customFormat="1" ht="24.95" customHeight="1">
      <c r="A164" s="118"/>
      <c r="B164" s="124"/>
      <c r="C164" s="125"/>
      <c r="D164" s="126"/>
      <c r="E164" s="124"/>
      <c r="F164" s="124"/>
      <c r="G164" s="124"/>
      <c r="H164" s="127"/>
      <c r="I164" s="138"/>
    </row>
    <row r="165" spans="1:9" s="18" customFormat="1" ht="24.95" customHeight="1">
      <c r="A165" s="118"/>
      <c r="B165" s="124"/>
      <c r="C165" s="125"/>
      <c r="D165" s="126"/>
      <c r="E165" s="124"/>
      <c r="F165" s="124"/>
      <c r="G165" s="124"/>
      <c r="H165" s="127"/>
      <c r="I165" s="138"/>
    </row>
    <row r="166" spans="1:9" s="18" customFormat="1" ht="24.95" customHeight="1">
      <c r="A166" s="118"/>
      <c r="B166" s="124"/>
      <c r="C166" s="125"/>
      <c r="D166" s="126"/>
      <c r="E166" s="124"/>
      <c r="F166" s="124"/>
      <c r="G166" s="124"/>
      <c r="H166" s="127"/>
      <c r="I166" s="138"/>
    </row>
    <row r="167" spans="1:9" s="18" customFormat="1" ht="24.95" customHeight="1">
      <c r="A167" s="118"/>
      <c r="B167" s="124"/>
      <c r="C167" s="125"/>
      <c r="D167" s="126"/>
      <c r="E167" s="124"/>
      <c r="F167" s="124"/>
      <c r="G167" s="124"/>
      <c r="H167" s="127"/>
      <c r="I167" s="138"/>
    </row>
    <row r="168" spans="1:9" s="18" customFormat="1" ht="24.95" customHeight="1">
      <c r="A168" s="118"/>
      <c r="B168" s="124"/>
      <c r="C168" s="125"/>
      <c r="D168" s="126"/>
      <c r="E168" s="124"/>
      <c r="F168" s="124"/>
      <c r="G168" s="124"/>
      <c r="H168" s="127"/>
      <c r="I168" s="138"/>
    </row>
    <row r="169" spans="1:9" s="18" customFormat="1" ht="24.95" customHeight="1">
      <c r="A169" s="118"/>
      <c r="B169" s="124"/>
      <c r="C169" s="125"/>
      <c r="D169" s="126"/>
      <c r="E169" s="124"/>
      <c r="F169" s="124"/>
      <c r="G169" s="124"/>
      <c r="H169" s="127"/>
      <c r="I169" s="138"/>
    </row>
    <row r="170" spans="1:9" s="18" customFormat="1" ht="24.95" customHeight="1">
      <c r="A170" s="118"/>
      <c r="B170" s="124"/>
      <c r="C170" s="125"/>
      <c r="D170" s="126"/>
      <c r="E170" s="124"/>
      <c r="F170" s="124"/>
      <c r="G170" s="124"/>
      <c r="H170" s="127"/>
      <c r="I170" s="138"/>
    </row>
    <row r="171" spans="1:9" s="18" customFormat="1" ht="24.95" customHeight="1">
      <c r="A171" s="118"/>
      <c r="B171" s="124"/>
      <c r="C171" s="125"/>
      <c r="D171" s="126"/>
      <c r="E171" s="124"/>
      <c r="F171" s="124"/>
      <c r="G171" s="124"/>
      <c r="H171" s="127"/>
      <c r="I171" s="138"/>
    </row>
    <row r="172" spans="1:9" s="18" customFormat="1" ht="24.95" customHeight="1">
      <c r="A172" s="118"/>
      <c r="B172" s="124"/>
      <c r="C172" s="125"/>
      <c r="D172" s="126"/>
      <c r="E172" s="124"/>
      <c r="F172" s="124"/>
      <c r="G172" s="124"/>
      <c r="H172" s="127"/>
      <c r="I172" s="138"/>
    </row>
    <row r="173" spans="1:9" s="18" customFormat="1" ht="24.95" customHeight="1">
      <c r="A173" s="118"/>
      <c r="B173" s="124"/>
      <c r="C173" s="125"/>
      <c r="D173" s="126"/>
      <c r="E173" s="124"/>
      <c r="F173" s="124"/>
      <c r="G173" s="124"/>
      <c r="H173" s="127"/>
      <c r="I173" s="138"/>
    </row>
    <row r="174" spans="1:9" s="18" customFormat="1" ht="24.95" customHeight="1">
      <c r="A174" s="118"/>
      <c r="B174" s="124"/>
      <c r="C174" s="125"/>
      <c r="D174" s="126"/>
      <c r="E174" s="124"/>
      <c r="F174" s="124"/>
      <c r="G174" s="124"/>
      <c r="H174" s="127"/>
      <c r="I174" s="138"/>
    </row>
    <row r="175" spans="1:9" s="18" customFormat="1" ht="24.95" customHeight="1">
      <c r="A175" s="118"/>
      <c r="B175" s="124"/>
      <c r="C175" s="125"/>
      <c r="D175" s="126"/>
      <c r="E175" s="124"/>
      <c r="F175" s="124"/>
      <c r="G175" s="124"/>
      <c r="H175" s="127"/>
      <c r="I175" s="138"/>
    </row>
    <row r="176" spans="1:9" s="18" customFormat="1" ht="24.95" customHeight="1">
      <c r="A176" s="118"/>
      <c r="B176" s="124"/>
      <c r="C176" s="125"/>
      <c r="D176" s="126"/>
      <c r="E176" s="124"/>
      <c r="F176" s="124"/>
      <c r="G176" s="124"/>
      <c r="H176" s="127"/>
      <c r="I176" s="138"/>
    </row>
    <row r="177" spans="1:9" s="18" customFormat="1" ht="24.95" customHeight="1">
      <c r="A177" s="118"/>
      <c r="B177" s="124"/>
      <c r="C177" s="125"/>
      <c r="D177" s="126"/>
      <c r="E177" s="124"/>
      <c r="F177" s="124"/>
      <c r="G177" s="124"/>
      <c r="H177" s="127"/>
      <c r="I177" s="138"/>
    </row>
    <row r="178" spans="1:9" s="18" customFormat="1" ht="24.95" customHeight="1">
      <c r="A178" s="118"/>
      <c r="B178" s="124"/>
      <c r="C178" s="125"/>
      <c r="D178" s="126"/>
      <c r="E178" s="124"/>
      <c r="F178" s="124"/>
      <c r="G178" s="124"/>
      <c r="H178" s="127"/>
      <c r="I178" s="138"/>
    </row>
    <row r="179" spans="1:9" s="18" customFormat="1" ht="24.95" customHeight="1">
      <c r="A179" s="118"/>
      <c r="B179" s="124"/>
      <c r="C179" s="125"/>
      <c r="D179" s="126"/>
      <c r="E179" s="124"/>
      <c r="F179" s="124"/>
      <c r="G179" s="124"/>
      <c r="H179" s="127"/>
      <c r="I179" s="138"/>
    </row>
    <row r="180" spans="1:9" s="18" customFormat="1" ht="24.95" customHeight="1">
      <c r="A180" s="118"/>
      <c r="B180" s="124"/>
      <c r="C180" s="125"/>
      <c r="D180" s="126"/>
      <c r="E180" s="124"/>
      <c r="F180" s="124"/>
      <c r="G180" s="124"/>
      <c r="H180" s="127"/>
      <c r="I180" s="138"/>
    </row>
    <row r="181" spans="1:9" s="18" customFormat="1" ht="24.95" customHeight="1">
      <c r="A181" s="118"/>
      <c r="B181" s="124"/>
      <c r="C181" s="125"/>
      <c r="D181" s="126"/>
      <c r="E181" s="124"/>
      <c r="F181" s="124"/>
      <c r="G181" s="124"/>
      <c r="H181" s="127"/>
      <c r="I181" s="138"/>
    </row>
    <row r="182" spans="1:9" s="18" customFormat="1" ht="24.95" customHeight="1">
      <c r="A182" s="118"/>
      <c r="B182" s="124"/>
      <c r="C182" s="125"/>
      <c r="D182" s="126"/>
      <c r="E182" s="124"/>
      <c r="F182" s="124"/>
      <c r="G182" s="124"/>
      <c r="H182" s="127"/>
      <c r="I182" s="138"/>
    </row>
    <row r="183" spans="1:9" s="18" customFormat="1" ht="24.95" customHeight="1">
      <c r="A183" s="118"/>
      <c r="B183" s="124"/>
      <c r="C183" s="125"/>
      <c r="D183" s="126"/>
      <c r="E183" s="124"/>
      <c r="F183" s="124"/>
      <c r="G183" s="124"/>
      <c r="H183" s="127"/>
      <c r="I183" s="138"/>
    </row>
    <row r="184" spans="1:9" s="18" customFormat="1" ht="24.95" customHeight="1">
      <c r="A184" s="118"/>
      <c r="B184" s="124"/>
      <c r="C184" s="125"/>
      <c r="D184" s="126"/>
      <c r="E184" s="124"/>
      <c r="F184" s="124"/>
      <c r="G184" s="124"/>
      <c r="H184" s="127"/>
      <c r="I184" s="138"/>
    </row>
    <row r="185" spans="1:9" s="18" customFormat="1" ht="24.95" customHeight="1">
      <c r="A185" s="118"/>
      <c r="B185" s="124"/>
      <c r="C185" s="125"/>
      <c r="D185" s="126"/>
      <c r="E185" s="124"/>
      <c r="F185" s="124"/>
      <c r="G185" s="124"/>
      <c r="H185" s="127"/>
      <c r="I185" s="138"/>
    </row>
    <row r="186" spans="1:9" s="18" customFormat="1" ht="24.95" customHeight="1">
      <c r="A186" s="118"/>
      <c r="B186" s="124"/>
      <c r="C186" s="125"/>
      <c r="D186" s="126"/>
      <c r="E186" s="124"/>
      <c r="F186" s="124"/>
      <c r="G186" s="124"/>
      <c r="H186" s="127"/>
      <c r="I186" s="138"/>
    </row>
    <row r="187" spans="1:9" s="18" customFormat="1" ht="24.95" customHeight="1">
      <c r="A187" s="118"/>
      <c r="B187" s="124"/>
      <c r="C187" s="125"/>
      <c r="D187" s="126"/>
      <c r="E187" s="124"/>
      <c r="F187" s="124"/>
      <c r="G187" s="124"/>
      <c r="H187" s="127"/>
      <c r="I187" s="138"/>
    </row>
    <row r="188" spans="1:9" s="18" customFormat="1" ht="24.95" customHeight="1">
      <c r="A188" s="118"/>
      <c r="B188" s="124"/>
      <c r="C188" s="125"/>
      <c r="D188" s="126"/>
      <c r="E188" s="124"/>
      <c r="F188" s="124"/>
      <c r="G188" s="124"/>
      <c r="H188" s="127"/>
      <c r="I188" s="138"/>
    </row>
    <row r="189" spans="1:9" s="18" customFormat="1" ht="24.95" customHeight="1">
      <c r="A189" s="118"/>
      <c r="B189" s="124"/>
      <c r="C189" s="125"/>
      <c r="D189" s="126"/>
      <c r="E189" s="124"/>
      <c r="F189" s="124"/>
      <c r="G189" s="124"/>
      <c r="H189" s="127"/>
      <c r="I189" s="138"/>
    </row>
    <row r="190" spans="1:9" s="18" customFormat="1" ht="24.95" customHeight="1">
      <c r="A190" s="118"/>
      <c r="B190" s="124"/>
      <c r="C190" s="125"/>
      <c r="D190" s="126"/>
      <c r="E190" s="124"/>
      <c r="F190" s="124"/>
      <c r="G190" s="124"/>
      <c r="H190" s="127"/>
      <c r="I190" s="138"/>
    </row>
    <row r="191" spans="1:9" s="18" customFormat="1" ht="24.95" customHeight="1">
      <c r="A191" s="118"/>
      <c r="B191" s="124"/>
      <c r="C191" s="125"/>
      <c r="D191" s="126"/>
      <c r="E191" s="124"/>
      <c r="F191" s="124"/>
      <c r="G191" s="124"/>
      <c r="H191" s="127"/>
      <c r="I191" s="138"/>
    </row>
    <row r="192" spans="1:9" s="18" customFormat="1" ht="24.95" customHeight="1">
      <c r="A192" s="118"/>
      <c r="B192" s="124"/>
      <c r="C192" s="125"/>
      <c r="D192" s="126"/>
      <c r="E192" s="124"/>
      <c r="F192" s="124"/>
      <c r="G192" s="124"/>
      <c r="H192" s="127"/>
      <c r="I192" s="138"/>
    </row>
    <row r="193" spans="1:9" s="18" customFormat="1" ht="24.95" customHeight="1">
      <c r="A193" s="118"/>
      <c r="B193" s="124"/>
      <c r="C193" s="125"/>
      <c r="D193" s="126"/>
      <c r="E193" s="124"/>
      <c r="F193" s="124"/>
      <c r="G193" s="124"/>
      <c r="H193" s="127"/>
      <c r="I193" s="138"/>
    </row>
    <row r="194" spans="1:9" s="18" customFormat="1" ht="24.95" customHeight="1">
      <c r="A194" s="118"/>
      <c r="B194" s="124"/>
      <c r="C194" s="125"/>
      <c r="D194" s="126"/>
      <c r="E194" s="124"/>
      <c r="F194" s="124"/>
      <c r="G194" s="124"/>
      <c r="H194" s="127"/>
      <c r="I194" s="138"/>
    </row>
    <row r="195" spans="1:9" s="18" customFormat="1" ht="24.95" customHeight="1">
      <c r="A195" s="118"/>
      <c r="B195" s="124"/>
      <c r="C195" s="125"/>
      <c r="D195" s="126"/>
      <c r="E195" s="124"/>
      <c r="F195" s="124"/>
      <c r="G195" s="124"/>
      <c r="H195" s="127"/>
      <c r="I195" s="138"/>
    </row>
    <row r="196" spans="1:9" s="18" customFormat="1" ht="24.95" customHeight="1">
      <c r="A196" s="118"/>
      <c r="B196" s="124"/>
      <c r="C196" s="125"/>
      <c r="D196" s="126"/>
      <c r="E196" s="124"/>
      <c r="F196" s="124"/>
      <c r="G196" s="124"/>
      <c r="H196" s="127"/>
      <c r="I196" s="138"/>
    </row>
    <row r="197" spans="1:9" s="18" customFormat="1" ht="24.95" customHeight="1">
      <c r="A197" s="118"/>
      <c r="B197" s="124"/>
      <c r="C197" s="125"/>
      <c r="D197" s="126"/>
      <c r="E197" s="124"/>
      <c r="F197" s="124"/>
      <c r="G197" s="124"/>
      <c r="H197" s="127"/>
      <c r="I197" s="138"/>
    </row>
    <row r="198" spans="1:9" s="18" customFormat="1" ht="24.95" customHeight="1">
      <c r="A198" s="118"/>
      <c r="B198" s="124"/>
      <c r="C198" s="125"/>
      <c r="D198" s="126"/>
      <c r="E198" s="124"/>
      <c r="F198" s="124"/>
      <c r="G198" s="124"/>
      <c r="H198" s="127"/>
      <c r="I198" s="138"/>
    </row>
    <row r="199" spans="1:9" s="18" customFormat="1" ht="24.95" customHeight="1">
      <c r="A199" s="118"/>
      <c r="B199" s="124"/>
      <c r="C199" s="125"/>
      <c r="D199" s="126"/>
      <c r="E199" s="124"/>
      <c r="F199" s="124"/>
      <c r="G199" s="124"/>
      <c r="H199" s="127"/>
      <c r="I199" s="138"/>
    </row>
    <row r="200" spans="1:9" s="18" customFormat="1" ht="24.95" customHeight="1">
      <c r="A200" s="118"/>
      <c r="B200" s="124"/>
      <c r="C200" s="125"/>
      <c r="D200" s="126"/>
      <c r="E200" s="124"/>
      <c r="F200" s="124"/>
      <c r="G200" s="124"/>
      <c r="H200" s="127"/>
      <c r="I200" s="138"/>
    </row>
    <row r="201" spans="1:9" s="18" customFormat="1" ht="24.95" customHeight="1">
      <c r="A201" s="118"/>
      <c r="B201" s="124"/>
      <c r="C201" s="125"/>
      <c r="D201" s="126"/>
      <c r="E201" s="124"/>
      <c r="F201" s="124"/>
      <c r="G201" s="124"/>
      <c r="H201" s="127"/>
      <c r="I201" s="138"/>
    </row>
    <row r="202" spans="1:9" s="18" customFormat="1" ht="24.95" customHeight="1">
      <c r="A202" s="118"/>
      <c r="B202" s="124"/>
      <c r="C202" s="125"/>
      <c r="D202" s="126"/>
      <c r="E202" s="124"/>
      <c r="F202" s="124"/>
      <c r="G202" s="124"/>
      <c r="H202" s="127"/>
      <c r="I202" s="138"/>
    </row>
    <row r="203" spans="1:9" s="18" customFormat="1" ht="24.95" customHeight="1">
      <c r="A203" s="118"/>
      <c r="B203" s="124"/>
      <c r="C203" s="125"/>
      <c r="D203" s="126"/>
      <c r="E203" s="124"/>
      <c r="F203" s="124"/>
      <c r="G203" s="124"/>
      <c r="H203" s="127"/>
      <c r="I203" s="138"/>
    </row>
    <row r="204" spans="1:9" s="18" customFormat="1" ht="24.95" customHeight="1">
      <c r="A204" s="118"/>
      <c r="B204" s="124"/>
      <c r="C204" s="125"/>
      <c r="D204" s="126"/>
      <c r="E204" s="124"/>
      <c r="F204" s="124"/>
      <c r="G204" s="124"/>
      <c r="H204" s="127"/>
      <c r="I204" s="138"/>
    </row>
    <row r="205" spans="1:9" s="18" customFormat="1" ht="24.95" customHeight="1">
      <c r="A205" s="118"/>
      <c r="B205" s="124"/>
      <c r="C205" s="125"/>
      <c r="D205" s="126"/>
      <c r="E205" s="124"/>
      <c r="F205" s="124"/>
      <c r="G205" s="124"/>
      <c r="H205" s="127"/>
      <c r="I205" s="138"/>
    </row>
    <row r="206" spans="1:9" s="18" customFormat="1" ht="24.95" customHeight="1">
      <c r="A206" s="118"/>
      <c r="B206" s="124"/>
      <c r="C206" s="125"/>
      <c r="D206" s="126"/>
      <c r="E206" s="124"/>
      <c r="F206" s="124"/>
      <c r="G206" s="124"/>
      <c r="H206" s="127"/>
      <c r="I206" s="138"/>
    </row>
    <row r="207" spans="1:9" s="18" customFormat="1" ht="24.95" customHeight="1">
      <c r="A207" s="118"/>
      <c r="B207" s="124"/>
      <c r="C207" s="125"/>
      <c r="D207" s="126"/>
      <c r="E207" s="124"/>
      <c r="F207" s="124"/>
      <c r="G207" s="124"/>
      <c r="H207" s="127"/>
      <c r="I207" s="138"/>
    </row>
    <row r="208" spans="1:9" s="18" customFormat="1" ht="24.95" customHeight="1">
      <c r="A208" s="118"/>
      <c r="B208" s="124"/>
      <c r="C208" s="125"/>
      <c r="D208" s="126"/>
      <c r="E208" s="124"/>
      <c r="F208" s="124"/>
      <c r="G208" s="124"/>
      <c r="H208" s="127"/>
      <c r="I208" s="138"/>
    </row>
    <row r="209" spans="1:9" s="18" customFormat="1" ht="24.95" customHeight="1">
      <c r="A209" s="118"/>
      <c r="B209" s="124"/>
      <c r="C209" s="125"/>
      <c r="D209" s="126"/>
      <c r="E209" s="124"/>
      <c r="F209" s="124"/>
      <c r="G209" s="124"/>
      <c r="H209" s="127"/>
      <c r="I209" s="138"/>
    </row>
    <row r="210" spans="1:9" s="18" customFormat="1" ht="24.95" customHeight="1">
      <c r="A210" s="118"/>
      <c r="B210" s="124"/>
      <c r="C210" s="125"/>
      <c r="D210" s="126"/>
      <c r="E210" s="124"/>
      <c r="F210" s="124"/>
      <c r="G210" s="124"/>
      <c r="H210" s="127"/>
      <c r="I210" s="138"/>
    </row>
    <row r="211" spans="1:9" s="18" customFormat="1" ht="24.95" customHeight="1">
      <c r="A211" s="118"/>
      <c r="B211" s="124"/>
      <c r="C211" s="125"/>
      <c r="D211" s="126"/>
      <c r="E211" s="124"/>
      <c r="F211" s="124"/>
      <c r="G211" s="124"/>
      <c r="H211" s="127"/>
      <c r="I211" s="138"/>
    </row>
    <row r="212" spans="1:9" s="18" customFormat="1" ht="24.95" customHeight="1">
      <c r="A212" s="118"/>
      <c r="B212" s="124"/>
      <c r="C212" s="125"/>
      <c r="D212" s="126"/>
      <c r="E212" s="124"/>
      <c r="F212" s="124"/>
      <c r="G212" s="124"/>
      <c r="H212" s="127"/>
      <c r="I212" s="138"/>
    </row>
    <row r="213" spans="1:9" s="18" customFormat="1" ht="24.95" customHeight="1">
      <c r="A213" s="118"/>
      <c r="B213" s="124"/>
      <c r="C213" s="125"/>
      <c r="D213" s="126"/>
      <c r="E213" s="124"/>
      <c r="F213" s="124"/>
      <c r="G213" s="124"/>
      <c r="H213" s="127"/>
      <c r="I213" s="138"/>
    </row>
    <row r="214" spans="1:9" s="18" customFormat="1" ht="24.95" customHeight="1">
      <c r="A214" s="118"/>
      <c r="B214" s="124"/>
      <c r="C214" s="125"/>
      <c r="D214" s="126"/>
      <c r="E214" s="124"/>
      <c r="F214" s="124"/>
      <c r="G214" s="124"/>
      <c r="H214" s="127"/>
      <c r="I214" s="138"/>
    </row>
    <row r="215" spans="1:9" s="18" customFormat="1" ht="24.95" customHeight="1">
      <c r="A215" s="118"/>
      <c r="B215" s="124"/>
      <c r="C215" s="125"/>
      <c r="D215" s="126"/>
      <c r="E215" s="124"/>
      <c r="F215" s="124"/>
      <c r="G215" s="124"/>
      <c r="H215" s="127"/>
      <c r="I215" s="138"/>
    </row>
    <row r="216" spans="1:9" s="18" customFormat="1" ht="24.95" customHeight="1">
      <c r="A216" s="118"/>
      <c r="B216" s="124"/>
      <c r="C216" s="125"/>
      <c r="D216" s="126"/>
      <c r="E216" s="124"/>
      <c r="F216" s="124"/>
      <c r="G216" s="124"/>
      <c r="H216" s="127"/>
      <c r="I216" s="138"/>
    </row>
    <row r="217" spans="1:9" s="18" customFormat="1" ht="24.95" customHeight="1">
      <c r="A217" s="118"/>
      <c r="B217" s="124"/>
      <c r="C217" s="125"/>
      <c r="D217" s="126"/>
      <c r="E217" s="124"/>
      <c r="F217" s="124"/>
      <c r="G217" s="124"/>
      <c r="H217" s="127"/>
      <c r="I217" s="138"/>
    </row>
    <row r="218" spans="1:9" s="18" customFormat="1" ht="24.95" customHeight="1">
      <c r="A218" s="118"/>
      <c r="B218" s="124"/>
      <c r="C218" s="125"/>
      <c r="D218" s="126"/>
      <c r="E218" s="124"/>
      <c r="F218" s="124"/>
      <c r="G218" s="124"/>
      <c r="H218" s="127"/>
      <c r="I218" s="138"/>
    </row>
    <row r="219" spans="1:9" s="18" customFormat="1" ht="24.95" customHeight="1">
      <c r="A219" s="118"/>
      <c r="B219" s="124"/>
      <c r="C219" s="125"/>
      <c r="D219" s="126"/>
      <c r="E219" s="124"/>
      <c r="F219" s="124"/>
      <c r="G219" s="124"/>
      <c r="H219" s="127"/>
      <c r="I219" s="138"/>
    </row>
    <row r="220" spans="1:9" s="18" customFormat="1" ht="24.95" customHeight="1">
      <c r="A220" s="118"/>
      <c r="B220" s="124"/>
      <c r="C220" s="125"/>
      <c r="D220" s="126"/>
      <c r="E220" s="124"/>
      <c r="F220" s="124"/>
      <c r="G220" s="124"/>
      <c r="H220" s="127"/>
      <c r="I220" s="138"/>
    </row>
    <row r="221" spans="1:9" s="18" customFormat="1" ht="24.95" customHeight="1">
      <c r="A221" s="118"/>
      <c r="B221" s="124"/>
      <c r="C221" s="125"/>
      <c r="D221" s="126"/>
      <c r="E221" s="124"/>
      <c r="F221" s="124"/>
      <c r="G221" s="124"/>
      <c r="H221" s="127"/>
      <c r="I221" s="138"/>
    </row>
    <row r="222" spans="1:9" s="18" customFormat="1" ht="24.95" customHeight="1">
      <c r="A222" s="118"/>
      <c r="B222" s="124"/>
      <c r="C222" s="125"/>
      <c r="D222" s="126"/>
      <c r="E222" s="124"/>
      <c r="F222" s="124"/>
      <c r="G222" s="124"/>
      <c r="H222" s="127"/>
      <c r="I222" s="138"/>
    </row>
    <row r="223" spans="1:9" s="18" customFormat="1" ht="24.95" customHeight="1">
      <c r="A223" s="118"/>
      <c r="B223" s="124"/>
      <c r="C223" s="125"/>
      <c r="D223" s="126"/>
      <c r="E223" s="124"/>
      <c r="F223" s="124"/>
      <c r="G223" s="124"/>
      <c r="H223" s="127"/>
      <c r="I223" s="138"/>
    </row>
    <row r="224" spans="1:9" s="18" customFormat="1" ht="24.95" customHeight="1">
      <c r="A224" s="118"/>
      <c r="B224" s="124"/>
      <c r="C224" s="125"/>
      <c r="D224" s="126"/>
      <c r="E224" s="124"/>
      <c r="F224" s="124"/>
      <c r="G224" s="124"/>
      <c r="H224" s="127"/>
      <c r="I224" s="138"/>
    </row>
    <row r="225" spans="1:9" s="18" customFormat="1" ht="24.95" customHeight="1">
      <c r="A225" s="118"/>
      <c r="B225" s="124"/>
      <c r="C225" s="125"/>
      <c r="D225" s="126"/>
      <c r="E225" s="124"/>
      <c r="F225" s="124"/>
      <c r="G225" s="124"/>
      <c r="H225" s="127"/>
      <c r="I225" s="138"/>
    </row>
    <row r="226" spans="1:9" s="18" customFormat="1" ht="24.95" customHeight="1">
      <c r="A226" s="118"/>
      <c r="B226" s="124"/>
      <c r="C226" s="125"/>
      <c r="D226" s="126"/>
      <c r="E226" s="124"/>
      <c r="F226" s="124"/>
      <c r="G226" s="124"/>
      <c r="H226" s="127"/>
      <c r="I226" s="138"/>
    </row>
    <row r="227" spans="1:9" s="18" customFormat="1" ht="24.95" customHeight="1">
      <c r="A227" s="118"/>
      <c r="B227" s="124"/>
      <c r="C227" s="125"/>
      <c r="D227" s="126"/>
      <c r="E227" s="124"/>
      <c r="F227" s="124"/>
      <c r="G227" s="124"/>
      <c r="H227" s="127"/>
      <c r="I227" s="138"/>
    </row>
    <row r="228" spans="1:9" s="18" customFormat="1" ht="24.95" customHeight="1">
      <c r="A228" s="118"/>
      <c r="B228" s="124"/>
      <c r="C228" s="125"/>
      <c r="D228" s="126"/>
      <c r="E228" s="124"/>
      <c r="F228" s="124"/>
      <c r="G228" s="124"/>
      <c r="H228" s="127"/>
      <c r="I228" s="138"/>
    </row>
    <row r="229" spans="1:9" s="18" customFormat="1" ht="24.95" customHeight="1">
      <c r="A229" s="118"/>
      <c r="B229" s="124"/>
      <c r="C229" s="125"/>
      <c r="D229" s="126"/>
      <c r="E229" s="124"/>
      <c r="F229" s="124"/>
      <c r="G229" s="124"/>
      <c r="H229" s="127"/>
      <c r="I229" s="138"/>
    </row>
    <row r="230" spans="1:9" s="18" customFormat="1" ht="24.95" customHeight="1">
      <c r="A230" s="118"/>
      <c r="B230" s="124"/>
      <c r="C230" s="125"/>
      <c r="D230" s="126"/>
      <c r="E230" s="124"/>
      <c r="F230" s="124"/>
      <c r="G230" s="124"/>
      <c r="H230" s="127"/>
      <c r="I230" s="138"/>
    </row>
    <row r="231" spans="1:9" s="18" customFormat="1" ht="24.95" customHeight="1">
      <c r="A231" s="118"/>
      <c r="B231" s="124"/>
      <c r="C231" s="125"/>
      <c r="D231" s="126"/>
      <c r="E231" s="124"/>
      <c r="F231" s="124"/>
      <c r="G231" s="124"/>
      <c r="H231" s="127"/>
      <c r="I231" s="138"/>
    </row>
    <row r="232" spans="1:9" s="18" customFormat="1" ht="24.95" customHeight="1">
      <c r="A232" s="118"/>
      <c r="B232" s="124"/>
      <c r="C232" s="125"/>
      <c r="D232" s="126"/>
      <c r="E232" s="124"/>
      <c r="F232" s="124"/>
      <c r="G232" s="124"/>
      <c r="H232" s="127"/>
      <c r="I232" s="138"/>
    </row>
    <row r="233" spans="1:9" s="18" customFormat="1" ht="24.95" customHeight="1">
      <c r="A233" s="118"/>
      <c r="B233" s="124"/>
      <c r="C233" s="125"/>
      <c r="D233" s="126"/>
      <c r="E233" s="124"/>
      <c r="F233" s="124"/>
      <c r="G233" s="124"/>
      <c r="H233" s="127"/>
      <c r="I233" s="138"/>
    </row>
    <row r="234" spans="1:9" s="18" customFormat="1" ht="24.95" customHeight="1">
      <c r="A234" s="118"/>
      <c r="B234" s="124"/>
      <c r="C234" s="125"/>
      <c r="D234" s="126"/>
      <c r="E234" s="124"/>
      <c r="F234" s="124"/>
      <c r="G234" s="124"/>
      <c r="H234" s="127"/>
      <c r="I234" s="138"/>
    </row>
    <row r="235" spans="1:9" s="18" customFormat="1" ht="24.95" customHeight="1">
      <c r="A235" s="118"/>
      <c r="B235" s="124"/>
      <c r="C235" s="125"/>
      <c r="D235" s="126"/>
      <c r="E235" s="124"/>
      <c r="F235" s="124"/>
      <c r="G235" s="124"/>
      <c r="H235" s="127"/>
      <c r="I235" s="138"/>
    </row>
    <row r="236" spans="1:9" s="18" customFormat="1" ht="24.95" customHeight="1">
      <c r="A236" s="118"/>
      <c r="B236" s="124"/>
      <c r="C236" s="125"/>
      <c r="D236" s="126"/>
      <c r="E236" s="124"/>
      <c r="F236" s="124"/>
      <c r="G236" s="124"/>
      <c r="H236" s="127"/>
      <c r="I236" s="138"/>
    </row>
    <row r="237" spans="1:9" s="18" customFormat="1" ht="24.95" customHeight="1">
      <c r="A237" s="118"/>
      <c r="B237" s="124"/>
      <c r="C237" s="125"/>
      <c r="D237" s="126"/>
      <c r="E237" s="124"/>
      <c r="F237" s="124"/>
      <c r="G237" s="124"/>
      <c r="H237" s="127"/>
      <c r="I237" s="138"/>
    </row>
    <row r="238" spans="1:9" s="18" customFormat="1" ht="24.95" customHeight="1">
      <c r="A238" s="118"/>
      <c r="B238" s="124"/>
      <c r="C238" s="125"/>
      <c r="D238" s="126"/>
      <c r="E238" s="124"/>
      <c r="F238" s="124"/>
      <c r="G238" s="124"/>
      <c r="H238" s="127"/>
      <c r="I238" s="138"/>
    </row>
    <row r="239" spans="1:9" s="18" customFormat="1" ht="24.95" customHeight="1">
      <c r="A239" s="118"/>
      <c r="B239" s="124"/>
      <c r="C239" s="125"/>
      <c r="D239" s="126"/>
      <c r="E239" s="124"/>
      <c r="F239" s="124"/>
      <c r="G239" s="124"/>
      <c r="H239" s="127"/>
      <c r="I239" s="138"/>
    </row>
    <row r="240" spans="1:9" s="18" customFormat="1" ht="24.95" customHeight="1">
      <c r="A240" s="118"/>
      <c r="B240" s="124"/>
      <c r="C240" s="125"/>
      <c r="D240" s="126"/>
      <c r="E240" s="124"/>
      <c r="F240" s="124"/>
      <c r="G240" s="124"/>
      <c r="H240" s="127"/>
      <c r="I240" s="138"/>
    </row>
    <row r="241" spans="1:9" s="18" customFormat="1" ht="24.95" customHeight="1">
      <c r="A241" s="118"/>
      <c r="B241" s="124"/>
      <c r="C241" s="125"/>
      <c r="D241" s="126"/>
      <c r="E241" s="124"/>
      <c r="F241" s="124"/>
      <c r="G241" s="124"/>
      <c r="H241" s="127"/>
      <c r="I241" s="138"/>
    </row>
    <row r="242" spans="1:9" s="18" customFormat="1" ht="24.95" customHeight="1">
      <c r="A242" s="118"/>
      <c r="B242" s="124"/>
      <c r="C242" s="125"/>
      <c r="D242" s="126"/>
      <c r="E242" s="124"/>
      <c r="F242" s="124"/>
      <c r="G242" s="124"/>
      <c r="H242" s="127"/>
      <c r="I242" s="138"/>
    </row>
    <row r="243" spans="1:9" s="18" customFormat="1" ht="24.95" customHeight="1">
      <c r="A243" s="118"/>
      <c r="B243" s="124"/>
      <c r="C243" s="125"/>
      <c r="D243" s="126"/>
      <c r="E243" s="124"/>
      <c r="F243" s="124"/>
      <c r="G243" s="124"/>
      <c r="H243" s="127"/>
      <c r="I243" s="138"/>
    </row>
    <row r="244" spans="1:9" s="18" customFormat="1" ht="24.95" customHeight="1">
      <c r="A244" s="118"/>
      <c r="B244" s="124"/>
      <c r="C244" s="125"/>
      <c r="D244" s="126"/>
      <c r="E244" s="124"/>
      <c r="F244" s="124"/>
      <c r="G244" s="124"/>
      <c r="H244" s="127"/>
      <c r="I244" s="138"/>
    </row>
    <row r="245" spans="1:9" s="18" customFormat="1" ht="24.95" customHeight="1">
      <c r="A245" s="118"/>
      <c r="B245" s="124"/>
      <c r="C245" s="125"/>
      <c r="D245" s="126"/>
      <c r="E245" s="124"/>
      <c r="F245" s="124"/>
      <c r="G245" s="124"/>
      <c r="H245" s="127"/>
      <c r="I245" s="138"/>
    </row>
    <row r="246" spans="1:9" s="18" customFormat="1" ht="24.95" customHeight="1">
      <c r="A246" s="118"/>
      <c r="B246" s="124"/>
      <c r="C246" s="125"/>
      <c r="D246" s="126"/>
      <c r="E246" s="124"/>
      <c r="F246" s="124"/>
      <c r="G246" s="124"/>
      <c r="H246" s="127"/>
      <c r="I246" s="138"/>
    </row>
    <row r="247" spans="1:9" s="18" customFormat="1" ht="24.95" customHeight="1">
      <c r="A247" s="118"/>
      <c r="B247" s="124"/>
      <c r="C247" s="125"/>
      <c r="D247" s="126"/>
      <c r="E247" s="124"/>
      <c r="F247" s="124"/>
      <c r="G247" s="124"/>
      <c r="H247" s="127"/>
      <c r="I247" s="138"/>
    </row>
    <row r="248" spans="1:9" s="18" customFormat="1" ht="24.95" customHeight="1">
      <c r="A248" s="118"/>
      <c r="B248" s="124"/>
      <c r="C248" s="125"/>
      <c r="D248" s="126"/>
      <c r="E248" s="124"/>
      <c r="F248" s="124"/>
      <c r="G248" s="124"/>
      <c r="H248" s="127"/>
      <c r="I248" s="138"/>
    </row>
    <row r="249" spans="1:9" s="18" customFormat="1" ht="24.95" customHeight="1">
      <c r="A249" s="118"/>
      <c r="B249" s="124"/>
      <c r="C249" s="125"/>
      <c r="D249" s="126"/>
      <c r="E249" s="124"/>
      <c r="F249" s="124"/>
      <c r="G249" s="124"/>
      <c r="H249" s="127"/>
      <c r="I249" s="138"/>
    </row>
    <row r="250" spans="1:9" s="18" customFormat="1" ht="24.95" customHeight="1">
      <c r="A250" s="118"/>
      <c r="B250" s="124"/>
      <c r="C250" s="125"/>
      <c r="D250" s="126"/>
      <c r="E250" s="124"/>
      <c r="F250" s="124"/>
      <c r="G250" s="124"/>
      <c r="H250" s="127"/>
      <c r="I250" s="138"/>
    </row>
    <row r="251" spans="1:9" s="18" customFormat="1" ht="24.95" customHeight="1">
      <c r="A251" s="118"/>
      <c r="B251" s="124"/>
      <c r="C251" s="125"/>
      <c r="D251" s="126"/>
      <c r="E251" s="124"/>
      <c r="F251" s="124"/>
      <c r="G251" s="124"/>
      <c r="H251" s="127"/>
      <c r="I251" s="138"/>
    </row>
    <row r="252" spans="1:9" s="18" customFormat="1" ht="24.95" customHeight="1">
      <c r="A252" s="118"/>
      <c r="B252" s="124"/>
      <c r="C252" s="125"/>
      <c r="D252" s="126"/>
      <c r="E252" s="124"/>
      <c r="F252" s="124"/>
      <c r="G252" s="124"/>
      <c r="H252" s="127"/>
      <c r="I252" s="138"/>
    </row>
    <row r="253" spans="1:9" s="18" customFormat="1" ht="24.95" customHeight="1">
      <c r="A253" s="118"/>
      <c r="B253" s="124"/>
      <c r="C253" s="125"/>
      <c r="D253" s="126"/>
      <c r="E253" s="124"/>
      <c r="F253" s="124"/>
      <c r="G253" s="124"/>
      <c r="H253" s="127"/>
      <c r="I253" s="138"/>
    </row>
    <row r="254" spans="1:9" s="18" customFormat="1" ht="24.95" customHeight="1">
      <c r="A254" s="118"/>
      <c r="B254" s="124"/>
      <c r="C254" s="125"/>
      <c r="D254" s="126"/>
      <c r="E254" s="124"/>
      <c r="F254" s="124"/>
      <c r="G254" s="124"/>
      <c r="H254" s="127"/>
      <c r="I254" s="138"/>
    </row>
    <row r="255" spans="1:9" s="18" customFormat="1" ht="24.95" customHeight="1">
      <c r="A255" s="118"/>
      <c r="B255" s="124"/>
      <c r="C255" s="125"/>
      <c r="D255" s="126"/>
      <c r="E255" s="124"/>
      <c r="F255" s="124"/>
      <c r="G255" s="124"/>
      <c r="H255" s="127"/>
      <c r="I255" s="138"/>
    </row>
    <row r="256" spans="1:9" s="18" customFormat="1" ht="24.95" customHeight="1">
      <c r="A256" s="118"/>
      <c r="B256" s="124"/>
      <c r="C256" s="125"/>
      <c r="D256" s="126"/>
      <c r="E256" s="124"/>
      <c r="F256" s="124"/>
      <c r="G256" s="124"/>
      <c r="H256" s="127"/>
      <c r="I256" s="138"/>
    </row>
    <row r="257" spans="1:9" s="18" customFormat="1" ht="24.95" customHeight="1">
      <c r="A257" s="118"/>
      <c r="B257" s="124"/>
      <c r="C257" s="125"/>
      <c r="D257" s="126"/>
      <c r="E257" s="124"/>
      <c r="F257" s="124"/>
      <c r="G257" s="124"/>
      <c r="H257" s="127"/>
      <c r="I257" s="138"/>
    </row>
    <row r="258" spans="1:9" s="18" customFormat="1" ht="24.95" customHeight="1">
      <c r="A258" s="118"/>
      <c r="B258" s="124"/>
      <c r="C258" s="125"/>
      <c r="D258" s="126"/>
      <c r="E258" s="124"/>
      <c r="F258" s="124"/>
      <c r="G258" s="124"/>
      <c r="H258" s="127"/>
      <c r="I258" s="138"/>
    </row>
    <row r="259" spans="1:9" s="18" customFormat="1" ht="24.95" customHeight="1">
      <c r="A259" s="118"/>
      <c r="B259" s="124"/>
      <c r="C259" s="125"/>
      <c r="D259" s="126"/>
      <c r="E259" s="124"/>
      <c r="F259" s="124"/>
      <c r="G259" s="124"/>
      <c r="H259" s="127"/>
      <c r="I259" s="138"/>
    </row>
    <row r="260" spans="1:9" s="18" customFormat="1" ht="24.95" customHeight="1">
      <c r="A260" s="118"/>
      <c r="B260" s="124"/>
      <c r="C260" s="125"/>
      <c r="D260" s="126"/>
      <c r="E260" s="124"/>
      <c r="F260" s="124"/>
      <c r="G260" s="124"/>
      <c r="H260" s="127"/>
      <c r="I260" s="138"/>
    </row>
    <row r="261" spans="1:9" s="18" customFormat="1" ht="24.95" customHeight="1">
      <c r="A261" s="118"/>
      <c r="B261" s="124"/>
      <c r="C261" s="125"/>
      <c r="D261" s="126"/>
      <c r="E261" s="124"/>
      <c r="F261" s="124"/>
      <c r="G261" s="124"/>
      <c r="H261" s="127"/>
      <c r="I261" s="138"/>
    </row>
    <row r="262" spans="1:9" s="18" customFormat="1" ht="24.95" customHeight="1">
      <c r="A262" s="118"/>
      <c r="B262" s="124"/>
      <c r="C262" s="125"/>
      <c r="D262" s="126"/>
      <c r="E262" s="124"/>
      <c r="F262" s="124"/>
      <c r="G262" s="124"/>
      <c r="H262" s="127"/>
      <c r="I262" s="138"/>
    </row>
    <row r="263" spans="1:9" s="18" customFormat="1" ht="24.95" customHeight="1">
      <c r="A263" s="118"/>
      <c r="B263" s="124"/>
      <c r="C263" s="125"/>
      <c r="D263" s="126"/>
      <c r="E263" s="124"/>
      <c r="F263" s="124"/>
      <c r="G263" s="124"/>
      <c r="H263" s="127"/>
      <c r="I263" s="138"/>
    </row>
    <row r="264" spans="1:9" s="18" customFormat="1" ht="24.95" customHeight="1">
      <c r="A264" s="118"/>
      <c r="B264" s="124"/>
      <c r="C264" s="125"/>
      <c r="D264" s="126"/>
      <c r="E264" s="124"/>
      <c r="F264" s="124"/>
      <c r="G264" s="124"/>
      <c r="H264" s="127"/>
      <c r="I264" s="138"/>
    </row>
    <row r="265" spans="1:9" s="18" customFormat="1" ht="24.95" customHeight="1">
      <c r="A265" s="118"/>
      <c r="B265" s="124"/>
      <c r="C265" s="125"/>
      <c r="D265" s="126"/>
      <c r="E265" s="124"/>
      <c r="F265" s="124"/>
      <c r="G265" s="124"/>
      <c r="H265" s="127"/>
      <c r="I265" s="138"/>
    </row>
    <row r="266" spans="1:9" s="18" customFormat="1" ht="24.95" customHeight="1">
      <c r="A266" s="118"/>
      <c r="B266" s="124"/>
      <c r="C266" s="125"/>
      <c r="D266" s="126"/>
      <c r="E266" s="124"/>
      <c r="F266" s="124"/>
      <c r="G266" s="124"/>
      <c r="H266" s="127"/>
      <c r="I266" s="138"/>
    </row>
    <row r="267" spans="1:9" s="18" customFormat="1" ht="24.95" customHeight="1">
      <c r="A267" s="118"/>
      <c r="B267" s="124"/>
      <c r="C267" s="125"/>
      <c r="D267" s="126"/>
      <c r="E267" s="124"/>
      <c r="F267" s="124"/>
      <c r="G267" s="124"/>
      <c r="H267" s="127"/>
      <c r="I267" s="138"/>
    </row>
    <row r="268" spans="1:9" s="18" customFormat="1" ht="24.95" customHeight="1">
      <c r="A268" s="118"/>
      <c r="B268" s="124"/>
      <c r="C268" s="125"/>
      <c r="D268" s="126"/>
      <c r="E268" s="124"/>
      <c r="F268" s="124"/>
      <c r="G268" s="124"/>
      <c r="H268" s="127"/>
      <c r="I268" s="138"/>
    </row>
    <row r="269" spans="1:9" s="18" customFormat="1" ht="24.95" customHeight="1">
      <c r="A269" s="118"/>
      <c r="B269" s="124"/>
      <c r="C269" s="125"/>
      <c r="D269" s="126"/>
      <c r="E269" s="124"/>
      <c r="F269" s="124"/>
      <c r="G269" s="124"/>
      <c r="H269" s="127"/>
      <c r="I269" s="138"/>
    </row>
    <row r="270" spans="1:9" s="18" customFormat="1" ht="24.95" customHeight="1">
      <c r="A270" s="118"/>
      <c r="B270" s="124"/>
      <c r="C270" s="125"/>
      <c r="D270" s="126"/>
      <c r="E270" s="124"/>
      <c r="F270" s="124"/>
      <c r="G270" s="124"/>
      <c r="H270" s="127"/>
      <c r="I270" s="138"/>
    </row>
    <row r="271" spans="1:9" s="18" customFormat="1" ht="24.95" customHeight="1">
      <c r="A271" s="118"/>
      <c r="B271" s="124"/>
      <c r="C271" s="125"/>
      <c r="D271" s="126"/>
      <c r="E271" s="124"/>
      <c r="F271" s="124"/>
      <c r="G271" s="124"/>
      <c r="H271" s="127"/>
      <c r="I271" s="138"/>
    </row>
    <row r="272" spans="1:9" s="18" customFormat="1" ht="24.95" customHeight="1">
      <c r="A272" s="118"/>
      <c r="B272" s="124"/>
      <c r="C272" s="125"/>
      <c r="D272" s="126"/>
      <c r="E272" s="124"/>
      <c r="F272" s="124"/>
      <c r="G272" s="124"/>
      <c r="H272" s="127"/>
      <c r="I272" s="138"/>
    </row>
    <row r="273" spans="1:9" s="18" customFormat="1" ht="24.95" customHeight="1">
      <c r="A273" s="118"/>
      <c r="B273" s="124"/>
      <c r="C273" s="125"/>
      <c r="D273" s="126"/>
      <c r="E273" s="124"/>
      <c r="F273" s="124"/>
      <c r="G273" s="124"/>
      <c r="H273" s="127"/>
      <c r="I273" s="138"/>
    </row>
    <row r="274" spans="1:9" s="18" customFormat="1" ht="24.95" customHeight="1">
      <c r="A274" s="118"/>
      <c r="B274" s="124"/>
      <c r="C274" s="125"/>
      <c r="D274" s="126"/>
      <c r="E274" s="124"/>
      <c r="F274" s="124"/>
      <c r="G274" s="124"/>
      <c r="H274" s="127"/>
      <c r="I274" s="138"/>
    </row>
    <row r="275" spans="1:9" s="18" customFormat="1" ht="24.95" customHeight="1">
      <c r="A275" s="118"/>
      <c r="B275" s="124"/>
      <c r="C275" s="125"/>
      <c r="D275" s="126"/>
      <c r="E275" s="124"/>
      <c r="F275" s="124"/>
      <c r="G275" s="124"/>
      <c r="H275" s="127"/>
      <c r="I275" s="138"/>
    </row>
    <row r="276" spans="1:9" s="18" customFormat="1" ht="24.95" customHeight="1">
      <c r="A276" s="118"/>
      <c r="B276" s="124"/>
      <c r="C276" s="125"/>
      <c r="D276" s="126"/>
      <c r="E276" s="124"/>
      <c r="F276" s="124"/>
      <c r="G276" s="124"/>
      <c r="H276" s="127"/>
      <c r="I276" s="138"/>
    </row>
    <row r="277" spans="1:9" s="18" customFormat="1" ht="24.95" customHeight="1">
      <c r="A277" s="118"/>
      <c r="B277" s="124"/>
      <c r="C277" s="125"/>
      <c r="D277" s="126"/>
      <c r="E277" s="124"/>
      <c r="F277" s="124"/>
      <c r="G277" s="124"/>
      <c r="H277" s="127"/>
      <c r="I277" s="138"/>
    </row>
    <row r="278" spans="1:9" s="18" customFormat="1" ht="24.95" customHeight="1">
      <c r="A278" s="118"/>
      <c r="B278" s="124"/>
      <c r="C278" s="125"/>
      <c r="D278" s="126"/>
      <c r="E278" s="124"/>
      <c r="F278" s="124"/>
      <c r="G278" s="124"/>
      <c r="H278" s="127"/>
      <c r="I278" s="138"/>
    </row>
    <row r="279" spans="1:9" s="18" customFormat="1" ht="24.95" customHeight="1">
      <c r="A279" s="118"/>
      <c r="B279" s="124"/>
      <c r="C279" s="125"/>
      <c r="D279" s="126"/>
      <c r="E279" s="124"/>
      <c r="F279" s="124"/>
      <c r="G279" s="124"/>
      <c r="H279" s="127"/>
      <c r="I279" s="138"/>
    </row>
    <row r="280" spans="1:9" s="18" customFormat="1" ht="24.95" customHeight="1">
      <c r="A280" s="118"/>
      <c r="B280" s="124"/>
      <c r="C280" s="125"/>
      <c r="D280" s="126"/>
      <c r="E280" s="124"/>
      <c r="F280" s="124"/>
      <c r="G280" s="124"/>
      <c r="H280" s="127"/>
      <c r="I280" s="138"/>
    </row>
    <row r="281" spans="1:9" s="18" customFormat="1" ht="24.95" customHeight="1">
      <c r="A281" s="118"/>
      <c r="B281" s="124"/>
      <c r="C281" s="125"/>
      <c r="D281" s="126"/>
      <c r="E281" s="124"/>
      <c r="F281" s="124"/>
      <c r="G281" s="124"/>
      <c r="H281" s="127"/>
      <c r="I281" s="138"/>
    </row>
    <row r="282" spans="1:9" s="18" customFormat="1" ht="24.95" customHeight="1">
      <c r="A282" s="118"/>
      <c r="B282" s="124"/>
      <c r="C282" s="125"/>
      <c r="D282" s="126"/>
      <c r="E282" s="124"/>
      <c r="F282" s="124"/>
      <c r="G282" s="124"/>
      <c r="H282" s="127"/>
      <c r="I282" s="138"/>
    </row>
    <row r="283" spans="1:9" s="18" customFormat="1" ht="24.95" customHeight="1">
      <c r="A283" s="118"/>
      <c r="B283" s="124"/>
      <c r="C283" s="125"/>
      <c r="D283" s="126"/>
      <c r="E283" s="124"/>
      <c r="F283" s="124"/>
      <c r="G283" s="124"/>
      <c r="H283" s="127"/>
      <c r="I283" s="138"/>
    </row>
    <row r="284" spans="1:9" s="18" customFormat="1" ht="24.95" customHeight="1">
      <c r="A284" s="118"/>
      <c r="B284" s="124"/>
      <c r="C284" s="125"/>
      <c r="D284" s="126"/>
      <c r="E284" s="124"/>
      <c r="F284" s="124"/>
      <c r="G284" s="124"/>
      <c r="H284" s="127"/>
      <c r="I284" s="138"/>
    </row>
    <row r="285" spans="1:9" s="18" customFormat="1" ht="24.95" customHeight="1">
      <c r="A285" s="118"/>
      <c r="B285" s="124"/>
      <c r="C285" s="125"/>
      <c r="D285" s="126"/>
      <c r="E285" s="124"/>
      <c r="F285" s="124"/>
      <c r="G285" s="124"/>
      <c r="H285" s="127"/>
      <c r="I285" s="138"/>
    </row>
    <row r="286" spans="1:9" s="18" customFormat="1" ht="24.95" customHeight="1">
      <c r="A286" s="118"/>
      <c r="B286" s="124"/>
      <c r="C286" s="125"/>
      <c r="D286" s="126"/>
      <c r="E286" s="124"/>
      <c r="F286" s="124"/>
      <c r="G286" s="124"/>
      <c r="H286" s="127"/>
      <c r="I286" s="138"/>
    </row>
    <row r="287" spans="1:9" s="18" customFormat="1" ht="24.95" customHeight="1">
      <c r="A287" s="118"/>
      <c r="B287" s="124"/>
      <c r="C287" s="125"/>
      <c r="D287" s="126"/>
      <c r="E287" s="124"/>
      <c r="F287" s="124"/>
      <c r="G287" s="124"/>
      <c r="H287" s="127"/>
      <c r="I287" s="138"/>
    </row>
    <row r="288" spans="1:9" s="18" customFormat="1" ht="24.95" customHeight="1">
      <c r="A288" s="118"/>
      <c r="B288" s="124"/>
      <c r="C288" s="125"/>
      <c r="D288" s="126"/>
      <c r="E288" s="124"/>
      <c r="F288" s="124"/>
      <c r="G288" s="124"/>
      <c r="H288" s="127"/>
      <c r="I288" s="138"/>
    </row>
    <row r="289" spans="1:9" s="18" customFormat="1" ht="24.95" customHeight="1">
      <c r="A289" s="118"/>
      <c r="B289" s="124"/>
      <c r="C289" s="125"/>
      <c r="D289" s="126"/>
      <c r="E289" s="124"/>
      <c r="F289" s="124"/>
      <c r="G289" s="124"/>
      <c r="H289" s="127"/>
      <c r="I289" s="138"/>
    </row>
    <row r="290" spans="1:9" s="18" customFormat="1" ht="24.95" customHeight="1">
      <c r="A290" s="118"/>
      <c r="B290" s="124"/>
      <c r="C290" s="125"/>
      <c r="D290" s="126"/>
      <c r="E290" s="124"/>
      <c r="F290" s="124"/>
      <c r="G290" s="124"/>
      <c r="H290" s="127"/>
      <c r="I290" s="138"/>
    </row>
    <row r="291" spans="1:9" s="18" customFormat="1" ht="24.95" customHeight="1">
      <c r="A291" s="118"/>
      <c r="B291" s="124"/>
      <c r="C291" s="125"/>
      <c r="D291" s="126"/>
      <c r="E291" s="124"/>
      <c r="F291" s="124"/>
      <c r="G291" s="124"/>
      <c r="H291" s="127"/>
      <c r="I291" s="138"/>
    </row>
    <row r="292" spans="1:9" s="18" customFormat="1" ht="24.95" customHeight="1">
      <c r="A292" s="118"/>
      <c r="B292" s="124"/>
      <c r="C292" s="125"/>
      <c r="D292" s="126"/>
      <c r="E292" s="124"/>
      <c r="F292" s="124"/>
      <c r="G292" s="124"/>
      <c r="H292" s="127"/>
      <c r="I292" s="138"/>
    </row>
    <row r="293" spans="1:9" s="18" customFormat="1" ht="24.95" customHeight="1">
      <c r="A293" s="118"/>
      <c r="B293" s="124"/>
      <c r="C293" s="125"/>
      <c r="D293" s="126"/>
      <c r="E293" s="124"/>
      <c r="F293" s="124"/>
      <c r="G293" s="124"/>
      <c r="H293" s="127"/>
      <c r="I293" s="138"/>
    </row>
    <row r="294" spans="1:9" s="18" customFormat="1" ht="24.95" customHeight="1">
      <c r="A294" s="118"/>
      <c r="B294" s="124"/>
      <c r="C294" s="125"/>
      <c r="D294" s="126"/>
      <c r="E294" s="124"/>
      <c r="F294" s="124"/>
      <c r="G294" s="124"/>
      <c r="H294" s="127"/>
      <c r="I294" s="138"/>
    </row>
    <row r="295" spans="1:9" s="18" customFormat="1" ht="24.95" customHeight="1">
      <c r="A295" s="118"/>
      <c r="B295" s="124"/>
      <c r="C295" s="125"/>
      <c r="D295" s="126"/>
      <c r="E295" s="124"/>
      <c r="F295" s="124"/>
      <c r="G295" s="124"/>
      <c r="H295" s="127"/>
      <c r="I295" s="138"/>
    </row>
    <row r="296" spans="1:9" s="18" customFormat="1" ht="24.95" customHeight="1">
      <c r="A296" s="118"/>
      <c r="B296" s="124"/>
      <c r="C296" s="125"/>
      <c r="D296" s="126"/>
      <c r="E296" s="124"/>
      <c r="F296" s="124"/>
      <c r="G296" s="124"/>
      <c r="H296" s="127"/>
      <c r="I296" s="138"/>
    </row>
    <row r="297" spans="1:9" s="18" customFormat="1" ht="24.95" customHeight="1">
      <c r="A297" s="118"/>
      <c r="B297" s="124"/>
      <c r="C297" s="125"/>
      <c r="D297" s="126"/>
      <c r="E297" s="124"/>
      <c r="F297" s="124"/>
      <c r="G297" s="124"/>
      <c r="H297" s="127"/>
      <c r="I297" s="138"/>
    </row>
    <row r="298" spans="1:9" s="18" customFormat="1" ht="24.95" customHeight="1">
      <c r="A298" s="118"/>
      <c r="B298" s="124"/>
      <c r="C298" s="125"/>
      <c r="D298" s="126"/>
      <c r="E298" s="124"/>
      <c r="F298" s="124"/>
      <c r="G298" s="124"/>
      <c r="H298" s="127"/>
      <c r="I298" s="138"/>
    </row>
    <row r="299" spans="1:9" s="18" customFormat="1" ht="24.95" customHeight="1">
      <c r="A299" s="118"/>
      <c r="B299" s="124"/>
      <c r="C299" s="125"/>
      <c r="D299" s="126"/>
      <c r="E299" s="124"/>
      <c r="F299" s="124"/>
      <c r="G299" s="124"/>
      <c r="H299" s="127"/>
      <c r="I299" s="138"/>
    </row>
    <row r="300" spans="1:9" s="18" customFormat="1" ht="24.95" customHeight="1">
      <c r="A300" s="118"/>
      <c r="B300" s="124"/>
      <c r="C300" s="125"/>
      <c r="D300" s="126"/>
      <c r="E300" s="124"/>
      <c r="F300" s="124"/>
      <c r="G300" s="124"/>
      <c r="H300" s="127"/>
      <c r="I300" s="138"/>
    </row>
    <row r="301" spans="1:9" s="18" customFormat="1" ht="24.95" customHeight="1">
      <c r="A301" s="118"/>
      <c r="B301" s="124"/>
      <c r="C301" s="125"/>
      <c r="D301" s="126"/>
      <c r="E301" s="124"/>
      <c r="F301" s="124"/>
      <c r="G301" s="124"/>
      <c r="H301" s="127"/>
      <c r="I301" s="138"/>
    </row>
    <row r="302" spans="1:9" s="18" customFormat="1" ht="24.95" customHeight="1">
      <c r="A302" s="118"/>
      <c r="B302" s="124"/>
      <c r="C302" s="125"/>
      <c r="D302" s="126"/>
      <c r="E302" s="124"/>
      <c r="F302" s="124"/>
      <c r="G302" s="124"/>
      <c r="H302" s="127"/>
      <c r="I302" s="138"/>
    </row>
    <row r="303" spans="1:9" s="18" customFormat="1" ht="24.95" customHeight="1">
      <c r="A303" s="118"/>
      <c r="B303" s="124"/>
      <c r="C303" s="125"/>
      <c r="D303" s="126"/>
      <c r="E303" s="124"/>
      <c r="F303" s="124"/>
      <c r="G303" s="124"/>
      <c r="H303" s="127"/>
      <c r="I303" s="138"/>
    </row>
    <row r="304" spans="1:9" s="18" customFormat="1" ht="24.95" customHeight="1">
      <c r="A304" s="118"/>
      <c r="B304" s="124"/>
      <c r="C304" s="125"/>
      <c r="D304" s="126"/>
      <c r="E304" s="124"/>
      <c r="F304" s="124"/>
      <c r="G304" s="124"/>
      <c r="H304" s="127"/>
      <c r="I304" s="138"/>
    </row>
    <row r="305" spans="1:9" s="18" customFormat="1" ht="24.95" customHeight="1">
      <c r="A305" s="118"/>
      <c r="B305" s="124"/>
      <c r="C305" s="125"/>
      <c r="D305" s="126"/>
      <c r="E305" s="124"/>
      <c r="F305" s="124"/>
      <c r="G305" s="124"/>
      <c r="H305" s="127"/>
      <c r="I305" s="138"/>
    </row>
    <row r="306" spans="1:9" s="18" customFormat="1" ht="24.95" customHeight="1">
      <c r="A306" s="118"/>
      <c r="B306" s="124"/>
      <c r="C306" s="125"/>
      <c r="D306" s="126"/>
      <c r="E306" s="124"/>
      <c r="F306" s="124"/>
      <c r="G306" s="124"/>
      <c r="H306" s="127"/>
      <c r="I306" s="138"/>
    </row>
    <row r="307" spans="1:9" s="18" customFormat="1" ht="24.95" customHeight="1">
      <c r="A307" s="118"/>
      <c r="B307" s="124"/>
      <c r="C307" s="125"/>
      <c r="D307" s="126"/>
      <c r="E307" s="124"/>
      <c r="F307" s="124"/>
      <c r="G307" s="124"/>
      <c r="H307" s="127"/>
      <c r="I307" s="138"/>
    </row>
    <row r="308" spans="1:9" s="18" customFormat="1" ht="24.95" customHeight="1">
      <c r="A308" s="118"/>
      <c r="B308" s="124"/>
      <c r="C308" s="125"/>
      <c r="D308" s="126"/>
      <c r="E308" s="124"/>
      <c r="F308" s="124"/>
      <c r="G308" s="124"/>
      <c r="H308" s="127"/>
      <c r="I308" s="138"/>
    </row>
    <row r="309" spans="1:9" s="18" customFormat="1" ht="24.95" customHeight="1">
      <c r="A309" s="118"/>
      <c r="B309" s="124"/>
      <c r="C309" s="125"/>
      <c r="D309" s="126"/>
      <c r="E309" s="124"/>
      <c r="F309" s="124"/>
      <c r="G309" s="124"/>
      <c r="H309" s="127"/>
      <c r="I309" s="138"/>
    </row>
    <row r="310" spans="1:9" s="18" customFormat="1" ht="24.95" customHeight="1">
      <c r="A310" s="118"/>
      <c r="B310" s="124"/>
      <c r="C310" s="125"/>
      <c r="D310" s="126"/>
      <c r="E310" s="124"/>
      <c r="F310" s="124"/>
      <c r="G310" s="124"/>
      <c r="H310" s="127"/>
      <c r="I310" s="138"/>
    </row>
    <row r="311" spans="1:9" s="18" customFormat="1" ht="24.95" customHeight="1">
      <c r="A311" s="118"/>
      <c r="B311" s="124"/>
      <c r="C311" s="125"/>
      <c r="D311" s="126"/>
      <c r="E311" s="124"/>
      <c r="F311" s="124"/>
      <c r="G311" s="124"/>
      <c r="H311" s="127"/>
      <c r="I311" s="138"/>
    </row>
    <row r="312" spans="1:9" s="18" customFormat="1" ht="24.95" customHeight="1">
      <c r="A312" s="118"/>
      <c r="B312" s="124"/>
      <c r="C312" s="125"/>
      <c r="D312" s="126"/>
      <c r="E312" s="124"/>
      <c r="F312" s="124"/>
      <c r="G312" s="124"/>
      <c r="H312" s="127"/>
      <c r="I312" s="138"/>
    </row>
    <row r="313" spans="1:9" s="18" customFormat="1" ht="24.95" customHeight="1">
      <c r="A313" s="118"/>
      <c r="B313" s="124"/>
      <c r="C313" s="125"/>
      <c r="D313" s="126"/>
      <c r="E313" s="124"/>
      <c r="F313" s="124"/>
      <c r="G313" s="124"/>
      <c r="H313" s="127"/>
      <c r="I313" s="138"/>
    </row>
    <row r="314" spans="1:9" s="18" customFormat="1" ht="24.95" customHeight="1">
      <c r="A314" s="118"/>
      <c r="B314" s="124"/>
      <c r="C314" s="125"/>
      <c r="D314" s="126"/>
      <c r="E314" s="124"/>
      <c r="F314" s="124"/>
      <c r="G314" s="124"/>
      <c r="H314" s="127"/>
      <c r="I314" s="138"/>
    </row>
    <row r="315" spans="1:9" s="18" customFormat="1" ht="24.95" customHeight="1">
      <c r="A315" s="118"/>
      <c r="B315" s="124"/>
      <c r="C315" s="125"/>
      <c r="D315" s="126"/>
      <c r="E315" s="124"/>
      <c r="F315" s="124"/>
      <c r="G315" s="124"/>
      <c r="H315" s="127"/>
      <c r="I315" s="138"/>
    </row>
    <row r="316" spans="1:9" s="18" customFormat="1" ht="24.95" customHeight="1">
      <c r="A316" s="118"/>
      <c r="B316" s="124"/>
      <c r="C316" s="125"/>
      <c r="D316" s="126"/>
      <c r="E316" s="124"/>
      <c r="F316" s="124"/>
      <c r="G316" s="124"/>
      <c r="H316" s="127"/>
      <c r="I316" s="138"/>
    </row>
    <row r="317" spans="1:9" s="18" customFormat="1" ht="24.95" customHeight="1">
      <c r="A317" s="118"/>
      <c r="B317" s="124"/>
      <c r="C317" s="125"/>
      <c r="D317" s="126"/>
      <c r="E317" s="124"/>
      <c r="F317" s="124"/>
      <c r="G317" s="124"/>
      <c r="H317" s="127"/>
      <c r="I317" s="138"/>
    </row>
    <row r="318" spans="1:9" s="18" customFormat="1" ht="24.95" customHeight="1">
      <c r="A318" s="118"/>
      <c r="B318" s="124"/>
      <c r="C318" s="125"/>
      <c r="D318" s="126"/>
      <c r="E318" s="124"/>
      <c r="F318" s="124"/>
      <c r="G318" s="124"/>
      <c r="H318" s="127"/>
      <c r="I318" s="138"/>
    </row>
    <row r="319" spans="1:9" s="18" customFormat="1" ht="24.95" customHeight="1">
      <c r="A319" s="118"/>
      <c r="B319" s="124"/>
      <c r="C319" s="125"/>
      <c r="D319" s="126"/>
      <c r="E319" s="124"/>
      <c r="F319" s="124"/>
      <c r="G319" s="124"/>
      <c r="H319" s="127"/>
      <c r="I319" s="138"/>
    </row>
    <row r="320" spans="1:9" s="18" customFormat="1" ht="24.95" customHeight="1">
      <c r="A320" s="118"/>
      <c r="B320" s="124"/>
      <c r="C320" s="125"/>
      <c r="D320" s="126"/>
      <c r="E320" s="124"/>
      <c r="F320" s="124"/>
      <c r="G320" s="124"/>
      <c r="H320" s="127"/>
      <c r="I320" s="138"/>
    </row>
    <row r="321" spans="1:9" s="18" customFormat="1" ht="24.95" customHeight="1">
      <c r="A321" s="118"/>
      <c r="B321" s="124"/>
      <c r="C321" s="125"/>
      <c r="D321" s="126"/>
      <c r="E321" s="124"/>
      <c r="F321" s="124"/>
      <c r="G321" s="124"/>
      <c r="H321" s="127"/>
      <c r="I321" s="138"/>
    </row>
    <row r="322" spans="1:9" s="18" customFormat="1" ht="24.95" customHeight="1">
      <c r="A322" s="118"/>
      <c r="B322" s="124"/>
      <c r="C322" s="125"/>
      <c r="D322" s="126"/>
      <c r="E322" s="124"/>
      <c r="F322" s="124"/>
      <c r="G322" s="124"/>
      <c r="H322" s="127"/>
      <c r="I322" s="138"/>
    </row>
    <row r="323" spans="1:9" s="18" customFormat="1" ht="24.95" customHeight="1">
      <c r="A323" s="118"/>
      <c r="B323" s="124"/>
      <c r="C323" s="125"/>
      <c r="D323" s="126"/>
      <c r="E323" s="124"/>
      <c r="F323" s="124"/>
      <c r="G323" s="124"/>
      <c r="H323" s="127"/>
      <c r="I323" s="138"/>
    </row>
    <row r="324" spans="1:9" s="18" customFormat="1" ht="24.95" customHeight="1">
      <c r="A324" s="118"/>
      <c r="B324" s="124"/>
      <c r="C324" s="125"/>
      <c r="D324" s="126"/>
      <c r="E324" s="124"/>
      <c r="F324" s="124"/>
      <c r="G324" s="124"/>
      <c r="H324" s="127"/>
      <c r="I324" s="138"/>
    </row>
    <row r="325" spans="1:9" s="18" customFormat="1" ht="24.95" customHeight="1">
      <c r="A325" s="118"/>
      <c r="B325" s="124"/>
      <c r="C325" s="125"/>
      <c r="D325" s="126"/>
      <c r="E325" s="124"/>
      <c r="F325" s="124"/>
      <c r="G325" s="124"/>
      <c r="H325" s="127"/>
      <c r="I325" s="138"/>
    </row>
    <row r="326" spans="1:9" s="18" customFormat="1" ht="24.95" customHeight="1">
      <c r="A326" s="118"/>
      <c r="B326" s="124"/>
      <c r="C326" s="125"/>
      <c r="D326" s="126"/>
      <c r="E326" s="124"/>
      <c r="F326" s="124"/>
      <c r="G326" s="124"/>
      <c r="H326" s="127"/>
      <c r="I326" s="138"/>
    </row>
    <row r="327" spans="1:9" s="18" customFormat="1" ht="24.95" customHeight="1">
      <c r="A327" s="118"/>
      <c r="B327" s="124"/>
      <c r="C327" s="125"/>
      <c r="D327" s="126"/>
      <c r="E327" s="124"/>
      <c r="F327" s="124"/>
      <c r="G327" s="124"/>
      <c r="H327" s="127"/>
      <c r="I327" s="138"/>
    </row>
    <row r="328" spans="1:9" s="18" customFormat="1" ht="24.95" customHeight="1">
      <c r="A328" s="118"/>
      <c r="B328" s="124"/>
      <c r="C328" s="125"/>
      <c r="D328" s="126"/>
      <c r="E328" s="124"/>
      <c r="F328" s="124"/>
      <c r="G328" s="124"/>
      <c r="H328" s="127"/>
      <c r="I328" s="138"/>
    </row>
    <row r="329" spans="1:9" s="18" customFormat="1" ht="24.95" customHeight="1">
      <c r="A329" s="118"/>
      <c r="B329" s="124"/>
      <c r="C329" s="125"/>
      <c r="D329" s="126"/>
      <c r="E329" s="124"/>
      <c r="F329" s="124"/>
      <c r="G329" s="124"/>
      <c r="H329" s="127"/>
      <c r="I329" s="138"/>
    </row>
    <row r="330" spans="1:9" s="18" customFormat="1" ht="24.95" customHeight="1">
      <c r="A330" s="118"/>
      <c r="B330" s="124"/>
      <c r="C330" s="125"/>
      <c r="D330" s="126"/>
      <c r="E330" s="124"/>
      <c r="F330" s="124"/>
      <c r="G330" s="124"/>
      <c r="H330" s="127"/>
      <c r="I330" s="138"/>
    </row>
    <row r="331" spans="1:9" s="18" customFormat="1" ht="24.95" customHeight="1">
      <c r="A331" s="118"/>
      <c r="B331" s="124"/>
      <c r="C331" s="125"/>
      <c r="D331" s="126"/>
      <c r="E331" s="124"/>
      <c r="F331" s="124"/>
      <c r="G331" s="124"/>
      <c r="H331" s="127"/>
      <c r="I331" s="138"/>
    </row>
    <row r="332" spans="1:9" s="18" customFormat="1" ht="24.95" customHeight="1">
      <c r="A332" s="118"/>
      <c r="B332" s="124"/>
      <c r="C332" s="125"/>
      <c r="D332" s="126"/>
      <c r="E332" s="124"/>
      <c r="F332" s="124"/>
      <c r="G332" s="124"/>
      <c r="H332" s="127"/>
      <c r="I332" s="138"/>
    </row>
    <row r="333" spans="1:9" s="18" customFormat="1" ht="24.95" customHeight="1">
      <c r="A333" s="118"/>
      <c r="B333" s="124"/>
      <c r="C333" s="125"/>
      <c r="D333" s="126"/>
      <c r="E333" s="124"/>
      <c r="F333" s="124"/>
      <c r="G333" s="124"/>
      <c r="H333" s="127"/>
      <c r="I333" s="138"/>
    </row>
    <row r="334" spans="1:9" s="18" customFormat="1" ht="24.95" customHeight="1">
      <c r="A334" s="118"/>
      <c r="B334" s="124"/>
      <c r="C334" s="125"/>
      <c r="D334" s="126"/>
      <c r="E334" s="124"/>
      <c r="F334" s="124"/>
      <c r="G334" s="124"/>
      <c r="H334" s="127"/>
      <c r="I334" s="138"/>
    </row>
    <row r="335" spans="1:9" s="18" customFormat="1" ht="24.95" customHeight="1">
      <c r="A335" s="118"/>
      <c r="B335" s="124"/>
      <c r="C335" s="125"/>
      <c r="D335" s="126"/>
      <c r="E335" s="124"/>
      <c r="F335" s="124"/>
      <c r="G335" s="124"/>
      <c r="H335" s="127"/>
      <c r="I335" s="138"/>
    </row>
    <row r="336" spans="1:9" s="18" customFormat="1" ht="24.95" customHeight="1">
      <c r="A336" s="118"/>
      <c r="B336" s="124"/>
      <c r="C336" s="125"/>
      <c r="D336" s="126"/>
      <c r="E336" s="124"/>
      <c r="F336" s="124"/>
      <c r="G336" s="124"/>
      <c r="H336" s="127"/>
      <c r="I336" s="138"/>
    </row>
    <row r="337" spans="1:9" s="18" customFormat="1" ht="24.95" customHeight="1">
      <c r="A337" s="118"/>
      <c r="B337" s="124"/>
      <c r="C337" s="125"/>
      <c r="D337" s="126"/>
      <c r="E337" s="124"/>
      <c r="F337" s="124"/>
      <c r="G337" s="124"/>
      <c r="H337" s="127"/>
      <c r="I337" s="138"/>
    </row>
    <row r="338" spans="1:9" s="18" customFormat="1" ht="24.95" customHeight="1">
      <c r="A338" s="118"/>
      <c r="B338" s="124"/>
      <c r="C338" s="125"/>
      <c r="D338" s="126"/>
      <c r="E338" s="124"/>
      <c r="F338" s="124"/>
      <c r="G338" s="124"/>
      <c r="H338" s="127"/>
      <c r="I338" s="138"/>
    </row>
    <row r="339" spans="1:9" s="18" customFormat="1" ht="24.95" customHeight="1">
      <c r="A339" s="118"/>
      <c r="B339" s="124"/>
      <c r="C339" s="125"/>
      <c r="D339" s="126"/>
      <c r="E339" s="124"/>
      <c r="F339" s="124"/>
      <c r="G339" s="124"/>
      <c r="H339" s="127"/>
      <c r="I339" s="138"/>
    </row>
    <row r="340" spans="1:9" s="18" customFormat="1" ht="24.95" customHeight="1">
      <c r="A340" s="118"/>
      <c r="B340" s="124"/>
      <c r="C340" s="125"/>
      <c r="D340" s="126"/>
      <c r="E340" s="124"/>
      <c r="F340" s="124"/>
      <c r="G340" s="124"/>
      <c r="H340" s="127"/>
      <c r="I340" s="138"/>
    </row>
    <row r="341" spans="1:9" s="18" customFormat="1" ht="24.95" customHeight="1">
      <c r="A341" s="118"/>
      <c r="B341" s="124"/>
      <c r="C341" s="125"/>
      <c r="D341" s="126"/>
      <c r="E341" s="124"/>
      <c r="F341" s="124"/>
      <c r="G341" s="124"/>
      <c r="H341" s="127"/>
      <c r="I341" s="138"/>
    </row>
    <row r="342" spans="1:9" s="18" customFormat="1" ht="24.95" customHeight="1">
      <c r="A342" s="118"/>
      <c r="B342" s="124"/>
      <c r="C342" s="125"/>
      <c r="D342" s="126"/>
      <c r="E342" s="124"/>
      <c r="F342" s="124"/>
      <c r="G342" s="124"/>
      <c r="H342" s="127"/>
      <c r="I342" s="138"/>
    </row>
    <row r="343" spans="1:9" s="18" customFormat="1" ht="24.95" customHeight="1">
      <c r="A343" s="118"/>
      <c r="B343" s="124"/>
      <c r="C343" s="125"/>
      <c r="D343" s="126"/>
      <c r="E343" s="124"/>
      <c r="F343" s="124"/>
      <c r="G343" s="124"/>
      <c r="H343" s="127"/>
      <c r="I343" s="138"/>
    </row>
    <row r="344" spans="1:9" s="18" customFormat="1" ht="24.95" customHeight="1">
      <c r="A344" s="118"/>
      <c r="B344" s="124"/>
      <c r="C344" s="125"/>
      <c r="D344" s="126"/>
      <c r="E344" s="124"/>
      <c r="F344" s="124"/>
      <c r="G344" s="124"/>
      <c r="H344" s="127"/>
      <c r="I344" s="138"/>
    </row>
    <row r="345" spans="1:9" s="18" customFormat="1" ht="24.95" customHeight="1">
      <c r="A345" s="118"/>
      <c r="B345" s="124"/>
      <c r="C345" s="125"/>
      <c r="D345" s="126"/>
      <c r="E345" s="124"/>
      <c r="F345" s="124"/>
      <c r="G345" s="124"/>
      <c r="H345" s="127"/>
      <c r="I345" s="138"/>
    </row>
    <row r="346" spans="1:9" s="18" customFormat="1" ht="24.95" customHeight="1">
      <c r="A346" s="118"/>
      <c r="B346" s="124"/>
      <c r="C346" s="125"/>
      <c r="D346" s="126"/>
      <c r="E346" s="124"/>
      <c r="F346" s="124"/>
      <c r="G346" s="124"/>
      <c r="H346" s="127"/>
      <c r="I346" s="138"/>
    </row>
    <row r="347" spans="1:9" s="18" customFormat="1" ht="24.95" customHeight="1">
      <c r="A347" s="118"/>
      <c r="B347" s="124"/>
      <c r="C347" s="125"/>
      <c r="D347" s="126"/>
      <c r="E347" s="124"/>
      <c r="F347" s="124"/>
      <c r="G347" s="124"/>
      <c r="H347" s="127"/>
      <c r="I347" s="138"/>
    </row>
    <row r="348" spans="1:9" s="18" customFormat="1" ht="24.95" customHeight="1">
      <c r="A348" s="118"/>
      <c r="B348" s="124"/>
      <c r="C348" s="125"/>
      <c r="D348" s="126"/>
      <c r="E348" s="124"/>
      <c r="F348" s="124"/>
      <c r="G348" s="124"/>
      <c r="H348" s="127"/>
      <c r="I348" s="138"/>
    </row>
    <row r="349" spans="1:9" s="18" customFormat="1" ht="24.95" customHeight="1">
      <c r="A349" s="118"/>
      <c r="B349" s="124"/>
      <c r="C349" s="125"/>
      <c r="D349" s="126"/>
      <c r="E349" s="124"/>
      <c r="F349" s="124"/>
      <c r="G349" s="124"/>
      <c r="H349" s="127"/>
      <c r="I349" s="138"/>
    </row>
    <row r="350" spans="1:9" s="18" customFormat="1" ht="24.95" customHeight="1">
      <c r="A350" s="118"/>
      <c r="B350" s="124"/>
      <c r="C350" s="125"/>
      <c r="D350" s="126"/>
      <c r="E350" s="124"/>
      <c r="F350" s="124"/>
      <c r="G350" s="124"/>
      <c r="H350" s="127"/>
      <c r="I350" s="138"/>
    </row>
    <row r="351" spans="1:9" s="18" customFormat="1" ht="24.95" customHeight="1">
      <c r="A351" s="118"/>
      <c r="B351" s="124"/>
      <c r="C351" s="125"/>
      <c r="D351" s="126"/>
      <c r="E351" s="124"/>
      <c r="F351" s="124"/>
      <c r="G351" s="124"/>
      <c r="H351" s="127"/>
      <c r="I351" s="138"/>
    </row>
    <row r="352" spans="1:9" s="18" customFormat="1" ht="24.95" customHeight="1">
      <c r="A352" s="118"/>
      <c r="B352" s="124"/>
      <c r="C352" s="125"/>
      <c r="D352" s="126"/>
      <c r="E352" s="124"/>
      <c r="F352" s="124"/>
      <c r="G352" s="124"/>
      <c r="H352" s="127"/>
      <c r="I352" s="138"/>
    </row>
    <row r="353" spans="1:9" s="18" customFormat="1" ht="24.95" customHeight="1">
      <c r="A353" s="118"/>
      <c r="B353" s="124"/>
      <c r="C353" s="125"/>
      <c r="D353" s="126"/>
      <c r="E353" s="124"/>
      <c r="F353" s="124"/>
      <c r="G353" s="124"/>
      <c r="H353" s="127"/>
      <c r="I353" s="138"/>
    </row>
    <row r="354" spans="1:9" s="18" customFormat="1" ht="24.95" customHeight="1">
      <c r="A354" s="118"/>
      <c r="B354" s="124"/>
      <c r="C354" s="125"/>
      <c r="D354" s="126"/>
      <c r="E354" s="124"/>
      <c r="F354" s="124"/>
      <c r="G354" s="124"/>
      <c r="H354" s="127"/>
      <c r="I354" s="138"/>
    </row>
    <row r="355" spans="1:9" s="18" customFormat="1" ht="24.95" customHeight="1">
      <c r="A355" s="118"/>
      <c r="B355" s="124"/>
      <c r="C355" s="125"/>
      <c r="D355" s="126"/>
      <c r="E355" s="124"/>
      <c r="F355" s="124"/>
      <c r="G355" s="124"/>
      <c r="H355" s="127"/>
      <c r="I355" s="138"/>
    </row>
    <row r="356" spans="1:9" s="18" customFormat="1" ht="24.95" customHeight="1">
      <c r="A356" s="118"/>
      <c r="B356" s="124"/>
      <c r="C356" s="125"/>
      <c r="D356" s="126"/>
      <c r="E356" s="124"/>
      <c r="F356" s="124"/>
      <c r="G356" s="124"/>
      <c r="H356" s="127"/>
      <c r="I356" s="138"/>
    </row>
    <row r="357" spans="1:9" s="18" customFormat="1" ht="24.95" customHeight="1">
      <c r="A357" s="118"/>
      <c r="B357" s="124"/>
      <c r="C357" s="125"/>
      <c r="D357" s="126"/>
      <c r="E357" s="124"/>
      <c r="F357" s="124"/>
      <c r="G357" s="124"/>
      <c r="H357" s="127"/>
      <c r="I357" s="138"/>
    </row>
    <row r="358" spans="1:9" s="18" customFormat="1" ht="24.95" customHeight="1">
      <c r="A358" s="118"/>
      <c r="B358" s="124"/>
      <c r="C358" s="125"/>
      <c r="D358" s="126"/>
      <c r="E358" s="124"/>
      <c r="F358" s="124"/>
      <c r="G358" s="124"/>
      <c r="H358" s="127"/>
      <c r="I358" s="138"/>
    </row>
    <row r="359" spans="1:9" s="18" customFormat="1" ht="24.95" customHeight="1">
      <c r="A359" s="118"/>
      <c r="B359" s="124"/>
      <c r="C359" s="125"/>
      <c r="D359" s="126"/>
      <c r="E359" s="124"/>
      <c r="F359" s="124"/>
      <c r="G359" s="124"/>
      <c r="H359" s="127"/>
      <c r="I359" s="138"/>
    </row>
    <row r="360" spans="1:9" s="18" customFormat="1" ht="24.95" customHeight="1">
      <c r="A360" s="118"/>
      <c r="B360" s="124"/>
      <c r="C360" s="125"/>
      <c r="D360" s="126"/>
      <c r="E360" s="124"/>
      <c r="F360" s="124"/>
      <c r="G360" s="124"/>
      <c r="H360" s="127"/>
      <c r="I360" s="138"/>
    </row>
    <row r="361" spans="1:9" s="18" customFormat="1" ht="24.95" customHeight="1">
      <c r="A361" s="118"/>
      <c r="B361" s="124"/>
      <c r="C361" s="125"/>
      <c r="D361" s="126"/>
      <c r="E361" s="124"/>
      <c r="F361" s="124"/>
      <c r="G361" s="124"/>
      <c r="H361" s="127"/>
      <c r="I361" s="138"/>
    </row>
    <row r="362" spans="1:9" s="18" customFormat="1" ht="24.95" customHeight="1">
      <c r="A362" s="118"/>
      <c r="B362" s="124"/>
      <c r="C362" s="125"/>
      <c r="D362" s="126"/>
      <c r="E362" s="124"/>
      <c r="F362" s="124"/>
      <c r="G362" s="124"/>
      <c r="H362" s="127"/>
      <c r="I362" s="138"/>
    </row>
    <row r="363" spans="1:9" s="18" customFormat="1" ht="24.95" customHeight="1">
      <c r="A363" s="118"/>
      <c r="B363" s="124"/>
      <c r="C363" s="125"/>
      <c r="D363" s="126"/>
      <c r="E363" s="124"/>
      <c r="F363" s="124"/>
      <c r="G363" s="124"/>
      <c r="H363" s="127"/>
      <c r="I363" s="138"/>
    </row>
    <row r="364" spans="1:9" s="18" customFormat="1" ht="24.95" customHeight="1">
      <c r="A364" s="118"/>
      <c r="B364" s="124"/>
      <c r="C364" s="125"/>
      <c r="D364" s="126"/>
      <c r="E364" s="124"/>
      <c r="F364" s="124"/>
      <c r="G364" s="124"/>
      <c r="H364" s="127"/>
      <c r="I364" s="138"/>
    </row>
    <row r="365" spans="1:9" s="18" customFormat="1" ht="24.95" customHeight="1">
      <c r="A365" s="118"/>
      <c r="B365" s="124"/>
      <c r="C365" s="125"/>
      <c r="D365" s="126"/>
      <c r="E365" s="124"/>
      <c r="F365" s="124"/>
      <c r="G365" s="124"/>
      <c r="H365" s="127"/>
      <c r="I365" s="138"/>
    </row>
    <row r="366" spans="1:9" s="18" customFormat="1" ht="24.95" customHeight="1">
      <c r="A366" s="118"/>
      <c r="B366" s="124"/>
      <c r="C366" s="125"/>
      <c r="D366" s="126"/>
      <c r="E366" s="124"/>
      <c r="F366" s="124"/>
      <c r="G366" s="124"/>
      <c r="H366" s="127"/>
      <c r="I366" s="138"/>
    </row>
    <row r="367" spans="1:9" s="18" customFormat="1" ht="24.95" customHeight="1">
      <c r="A367" s="118"/>
      <c r="B367" s="124"/>
      <c r="C367" s="125"/>
      <c r="D367" s="126"/>
      <c r="E367" s="124"/>
      <c r="F367" s="124"/>
      <c r="G367" s="124"/>
      <c r="H367" s="127"/>
      <c r="I367" s="138"/>
    </row>
    <row r="368" spans="1:9" s="18" customFormat="1" ht="24.95" customHeight="1">
      <c r="A368" s="118"/>
      <c r="B368" s="124"/>
      <c r="C368" s="125"/>
      <c r="D368" s="126"/>
      <c r="E368" s="124"/>
      <c r="F368" s="124"/>
      <c r="G368" s="124"/>
      <c r="H368" s="127"/>
      <c r="I368" s="138"/>
    </row>
    <row r="369" spans="1:9" s="18" customFormat="1" ht="24.95" customHeight="1">
      <c r="A369" s="118"/>
      <c r="B369" s="124"/>
      <c r="C369" s="125"/>
      <c r="D369" s="126"/>
      <c r="E369" s="124"/>
      <c r="F369" s="124"/>
      <c r="G369" s="124"/>
      <c r="H369" s="127"/>
      <c r="I369" s="138"/>
    </row>
    <row r="370" spans="1:9" s="18" customFormat="1" ht="24.95" customHeight="1">
      <c r="A370" s="118"/>
      <c r="B370" s="124"/>
      <c r="C370" s="125"/>
      <c r="D370" s="126"/>
      <c r="E370" s="124"/>
      <c r="F370" s="124"/>
      <c r="G370" s="124"/>
      <c r="H370" s="127"/>
      <c r="I370" s="138"/>
    </row>
    <row r="371" spans="1:9" s="18" customFormat="1" ht="24.95" customHeight="1">
      <c r="A371" s="118"/>
      <c r="B371" s="124"/>
      <c r="C371" s="125"/>
      <c r="D371" s="126"/>
      <c r="E371" s="124"/>
      <c r="F371" s="124"/>
      <c r="G371" s="124"/>
      <c r="H371" s="127"/>
      <c r="I371" s="138"/>
    </row>
    <row r="372" spans="1:9" s="18" customFormat="1" ht="24.95" customHeight="1">
      <c r="A372" s="118"/>
      <c r="B372" s="124"/>
      <c r="C372" s="125"/>
      <c r="D372" s="126"/>
      <c r="E372" s="124"/>
      <c r="F372" s="124"/>
      <c r="G372" s="124"/>
      <c r="H372" s="127"/>
      <c r="I372" s="138"/>
    </row>
    <row r="373" spans="1:9" s="18" customFormat="1" ht="24.95" customHeight="1">
      <c r="A373" s="118"/>
      <c r="B373" s="124"/>
      <c r="C373" s="125"/>
      <c r="D373" s="126"/>
      <c r="E373" s="124"/>
      <c r="F373" s="124"/>
      <c r="G373" s="124"/>
      <c r="H373" s="127"/>
      <c r="I373" s="138"/>
    </row>
    <row r="374" spans="1:9" s="18" customFormat="1" ht="24.95" customHeight="1">
      <c r="A374" s="118"/>
      <c r="B374" s="124"/>
      <c r="C374" s="125"/>
      <c r="D374" s="126"/>
      <c r="E374" s="124"/>
      <c r="F374" s="124"/>
      <c r="G374" s="124"/>
      <c r="H374" s="127"/>
      <c r="I374" s="138"/>
    </row>
    <row r="375" spans="1:9" s="18" customFormat="1" ht="24.95" customHeight="1">
      <c r="A375" s="118"/>
      <c r="B375" s="124"/>
      <c r="C375" s="125"/>
      <c r="D375" s="126"/>
      <c r="E375" s="124"/>
      <c r="F375" s="124"/>
      <c r="G375" s="124"/>
      <c r="H375" s="127"/>
      <c r="I375" s="138"/>
    </row>
    <row r="376" spans="1:9" s="18" customFormat="1" ht="24.95" customHeight="1">
      <c r="A376" s="118"/>
      <c r="B376" s="124"/>
      <c r="C376" s="125"/>
      <c r="D376" s="126"/>
      <c r="E376" s="124"/>
      <c r="F376" s="124"/>
      <c r="G376" s="124"/>
      <c r="H376" s="127"/>
      <c r="I376" s="138"/>
    </row>
    <row r="377" spans="1:9" s="18" customFormat="1" ht="24.95" customHeight="1">
      <c r="A377" s="118"/>
      <c r="B377" s="124"/>
      <c r="C377" s="125"/>
      <c r="D377" s="126"/>
      <c r="E377" s="124"/>
      <c r="F377" s="124"/>
      <c r="G377" s="124"/>
      <c r="H377" s="127"/>
      <c r="I377" s="138"/>
    </row>
    <row r="378" spans="1:9" s="18" customFormat="1" ht="24.95" customHeight="1">
      <c r="A378" s="118"/>
      <c r="B378" s="124"/>
      <c r="C378" s="125"/>
      <c r="D378" s="126"/>
      <c r="E378" s="124"/>
      <c r="F378" s="124"/>
      <c r="G378" s="124"/>
      <c r="H378" s="127"/>
      <c r="I378" s="138"/>
    </row>
    <row r="379" spans="1:9" s="18" customFormat="1" ht="24.95" customHeight="1">
      <c r="A379" s="118"/>
      <c r="B379" s="124"/>
      <c r="C379" s="125"/>
      <c r="D379" s="126"/>
      <c r="E379" s="124"/>
      <c r="F379" s="124"/>
      <c r="G379" s="124"/>
      <c r="H379" s="127"/>
      <c r="I379" s="138"/>
    </row>
    <row r="380" spans="1:9" s="18" customFormat="1" ht="24.95" customHeight="1">
      <c r="A380" s="118"/>
      <c r="B380" s="124"/>
      <c r="C380" s="125"/>
      <c r="D380" s="126"/>
      <c r="E380" s="124"/>
      <c r="F380" s="124"/>
      <c r="G380" s="124"/>
      <c r="H380" s="127"/>
      <c r="I380" s="138"/>
    </row>
    <row r="381" spans="1:9" s="18" customFormat="1" ht="24.95" customHeight="1">
      <c r="A381" s="118"/>
      <c r="B381" s="124"/>
      <c r="C381" s="125"/>
      <c r="D381" s="126"/>
      <c r="E381" s="124"/>
      <c r="F381" s="124"/>
      <c r="G381" s="124"/>
      <c r="H381" s="127"/>
      <c r="I381" s="138"/>
    </row>
    <row r="382" spans="1:9" s="18" customFormat="1" ht="24.95" customHeight="1">
      <c r="A382" s="118"/>
      <c r="B382" s="124"/>
      <c r="C382" s="125"/>
      <c r="D382" s="126"/>
      <c r="E382" s="124"/>
      <c r="F382" s="124"/>
      <c r="G382" s="124"/>
      <c r="H382" s="127"/>
      <c r="I382" s="138"/>
    </row>
    <row r="383" spans="1:9" s="18" customFormat="1" ht="24.95" customHeight="1">
      <c r="A383" s="118"/>
      <c r="B383" s="124"/>
      <c r="C383" s="125"/>
      <c r="D383" s="126"/>
      <c r="E383" s="124"/>
      <c r="F383" s="124"/>
      <c r="G383" s="124"/>
      <c r="H383" s="127"/>
      <c r="I383" s="138"/>
    </row>
    <row r="384" spans="1:9" s="18" customFormat="1" ht="24.95" customHeight="1">
      <c r="A384" s="118"/>
      <c r="B384" s="124"/>
      <c r="C384" s="125"/>
      <c r="D384" s="126"/>
      <c r="E384" s="124"/>
      <c r="F384" s="124"/>
      <c r="G384" s="124"/>
      <c r="H384" s="127"/>
      <c r="I384" s="138"/>
    </row>
    <row r="385" spans="1:9" s="18" customFormat="1" ht="24.95" customHeight="1">
      <c r="A385" s="118"/>
      <c r="B385" s="124"/>
      <c r="C385" s="125"/>
      <c r="D385" s="126"/>
      <c r="E385" s="124"/>
      <c r="F385" s="124"/>
      <c r="G385" s="124"/>
      <c r="H385" s="127"/>
      <c r="I385" s="138"/>
    </row>
    <row r="386" spans="1:9" s="18" customFormat="1" ht="24.95" customHeight="1">
      <c r="A386" s="118"/>
      <c r="B386" s="124"/>
      <c r="C386" s="125"/>
      <c r="D386" s="126"/>
      <c r="E386" s="124"/>
      <c r="F386" s="124"/>
      <c r="G386" s="124"/>
      <c r="H386" s="127"/>
      <c r="I386" s="138"/>
    </row>
    <row r="387" spans="1:9" s="18" customFormat="1" ht="24.95" customHeight="1">
      <c r="A387" s="118"/>
      <c r="B387" s="124"/>
      <c r="C387" s="125"/>
      <c r="D387" s="126"/>
      <c r="E387" s="124"/>
      <c r="F387" s="124"/>
      <c r="G387" s="124"/>
      <c r="H387" s="127"/>
      <c r="I387" s="138"/>
    </row>
    <row r="388" spans="1:9" s="18" customFormat="1" ht="24.95" customHeight="1">
      <c r="A388" s="118"/>
      <c r="B388" s="124"/>
      <c r="C388" s="125"/>
      <c r="D388" s="126"/>
      <c r="E388" s="124"/>
      <c r="F388" s="124"/>
      <c r="G388" s="124"/>
      <c r="H388" s="127"/>
      <c r="I388" s="138"/>
    </row>
    <row r="389" spans="1:9" s="18" customFormat="1" ht="24.95" customHeight="1">
      <c r="A389" s="118"/>
      <c r="B389" s="124"/>
      <c r="C389" s="125"/>
      <c r="D389" s="126"/>
      <c r="E389" s="124"/>
      <c r="F389" s="124"/>
      <c r="G389" s="124"/>
      <c r="H389" s="127"/>
      <c r="I389" s="138"/>
    </row>
    <row r="390" spans="1:9" s="18" customFormat="1" ht="24.95" customHeight="1">
      <c r="A390" s="118"/>
      <c r="B390" s="124"/>
      <c r="C390" s="125"/>
      <c r="D390" s="126"/>
      <c r="E390" s="124"/>
      <c r="F390" s="124"/>
      <c r="G390" s="124"/>
      <c r="H390" s="127"/>
      <c r="I390" s="138"/>
    </row>
    <row r="391" spans="1:9" s="18" customFormat="1" ht="24.95" customHeight="1">
      <c r="A391" s="118"/>
      <c r="B391" s="124"/>
      <c r="C391" s="125"/>
      <c r="D391" s="126"/>
      <c r="E391" s="124"/>
      <c r="F391" s="124"/>
      <c r="G391" s="124"/>
      <c r="H391" s="127"/>
      <c r="I391" s="138"/>
    </row>
    <row r="392" spans="1:9" s="18" customFormat="1" ht="24.95" customHeight="1">
      <c r="A392" s="118"/>
      <c r="B392" s="124"/>
      <c r="C392" s="125"/>
      <c r="D392" s="126"/>
      <c r="E392" s="124"/>
      <c r="F392" s="124"/>
      <c r="G392" s="124"/>
      <c r="H392" s="127"/>
      <c r="I392" s="138"/>
    </row>
    <row r="393" spans="1:9" s="18" customFormat="1" ht="24.95" customHeight="1">
      <c r="A393" s="118"/>
      <c r="B393" s="124"/>
      <c r="C393" s="125"/>
      <c r="D393" s="126"/>
      <c r="E393" s="124"/>
      <c r="F393" s="124"/>
      <c r="G393" s="124"/>
      <c r="H393" s="127"/>
      <c r="I393" s="138"/>
    </row>
    <row r="394" spans="1:9" s="18" customFormat="1" ht="24.95" customHeight="1">
      <c r="A394" s="118"/>
      <c r="B394" s="124"/>
      <c r="C394" s="125"/>
      <c r="D394" s="126"/>
      <c r="E394" s="124"/>
      <c r="F394" s="124"/>
      <c r="G394" s="124"/>
      <c r="H394" s="127"/>
      <c r="I394" s="138"/>
    </row>
    <row r="395" spans="1:9" s="18" customFormat="1" ht="24.95" customHeight="1">
      <c r="A395" s="118"/>
      <c r="B395" s="124"/>
      <c r="C395" s="125"/>
      <c r="D395" s="126"/>
      <c r="E395" s="124"/>
      <c r="F395" s="124"/>
      <c r="G395" s="124"/>
      <c r="H395" s="127"/>
      <c r="I395" s="138"/>
    </row>
    <row r="396" spans="1:9" s="18" customFormat="1" ht="24.95" customHeight="1">
      <c r="A396" s="118"/>
      <c r="B396" s="124"/>
      <c r="C396" s="125"/>
      <c r="D396" s="126"/>
      <c r="E396" s="124"/>
      <c r="F396" s="124"/>
      <c r="G396" s="124"/>
      <c r="H396" s="127"/>
      <c r="I396" s="138"/>
    </row>
    <row r="397" spans="1:9" s="18" customFormat="1" ht="24.95" customHeight="1">
      <c r="A397" s="118"/>
      <c r="B397" s="124"/>
      <c r="C397" s="125"/>
      <c r="D397" s="126"/>
      <c r="E397" s="124"/>
      <c r="F397" s="124"/>
      <c r="G397" s="124"/>
      <c r="H397" s="127"/>
      <c r="I397" s="138"/>
    </row>
    <row r="398" spans="1:9" s="18" customFormat="1" ht="24.95" customHeight="1">
      <c r="A398" s="118"/>
      <c r="B398" s="124"/>
      <c r="C398" s="125"/>
      <c r="D398" s="126"/>
      <c r="E398" s="124"/>
      <c r="F398" s="124"/>
      <c r="G398" s="124"/>
      <c r="H398" s="127"/>
      <c r="I398" s="138"/>
    </row>
    <row r="399" spans="1:9" s="18" customFormat="1" ht="24.95" customHeight="1">
      <c r="A399" s="118"/>
      <c r="B399" s="124"/>
      <c r="C399" s="125"/>
      <c r="D399" s="126"/>
      <c r="E399" s="124"/>
      <c r="F399" s="124"/>
      <c r="G399" s="124"/>
      <c r="H399" s="127"/>
      <c r="I399" s="138"/>
    </row>
    <row r="400" spans="1:9" s="18" customFormat="1" ht="24.95" customHeight="1">
      <c r="A400" s="118"/>
      <c r="B400" s="124"/>
      <c r="C400" s="125"/>
      <c r="D400" s="126"/>
      <c r="E400" s="124"/>
      <c r="F400" s="124"/>
      <c r="G400" s="124"/>
      <c r="H400" s="127"/>
      <c r="I400" s="138"/>
    </row>
    <row r="401" spans="1:9" s="18" customFormat="1" ht="24.95" customHeight="1">
      <c r="A401" s="118"/>
      <c r="B401" s="124"/>
      <c r="C401" s="125"/>
      <c r="D401" s="126"/>
      <c r="E401" s="124"/>
      <c r="F401" s="124"/>
      <c r="G401" s="124"/>
      <c r="H401" s="127"/>
      <c r="I401" s="138"/>
    </row>
    <row r="402" spans="1:9" s="18" customFormat="1" ht="24.95" customHeight="1">
      <c r="A402" s="118"/>
      <c r="B402" s="124"/>
      <c r="C402" s="125"/>
      <c r="D402" s="126"/>
      <c r="E402" s="124"/>
      <c r="F402" s="124"/>
      <c r="G402" s="124"/>
      <c r="H402" s="127"/>
      <c r="I402" s="138"/>
    </row>
    <row r="403" spans="1:9" s="18" customFormat="1" ht="24.95" customHeight="1">
      <c r="A403" s="118"/>
      <c r="B403" s="124"/>
      <c r="C403" s="125"/>
      <c r="D403" s="126"/>
      <c r="E403" s="124"/>
      <c r="F403" s="124"/>
      <c r="G403" s="124"/>
      <c r="H403" s="127"/>
      <c r="I403" s="138"/>
    </row>
    <row r="404" spans="1:9" s="18" customFormat="1" ht="24.95" customHeight="1">
      <c r="A404" s="118"/>
      <c r="B404" s="124"/>
      <c r="C404" s="125"/>
      <c r="D404" s="126"/>
      <c r="E404" s="124"/>
      <c r="F404" s="124"/>
      <c r="G404" s="124"/>
      <c r="H404" s="127"/>
      <c r="I404" s="138"/>
    </row>
    <row r="405" spans="1:9" s="18" customFormat="1" ht="24.95" customHeight="1">
      <c r="A405" s="118"/>
      <c r="B405" s="124"/>
      <c r="C405" s="125"/>
      <c r="D405" s="126"/>
      <c r="E405" s="124"/>
      <c r="F405" s="124"/>
      <c r="G405" s="124"/>
      <c r="H405" s="127"/>
      <c r="I405" s="138"/>
    </row>
    <row r="406" spans="1:9" s="18" customFormat="1" ht="24.95" customHeight="1">
      <c r="A406" s="118"/>
      <c r="B406" s="124"/>
      <c r="C406" s="125"/>
      <c r="D406" s="126"/>
      <c r="E406" s="124"/>
      <c r="F406" s="124"/>
      <c r="G406" s="124"/>
      <c r="H406" s="127"/>
      <c r="I406" s="138"/>
    </row>
    <row r="407" spans="1:9" s="18" customFormat="1" ht="24.95" customHeight="1">
      <c r="A407" s="118"/>
      <c r="B407" s="124"/>
      <c r="C407" s="125"/>
      <c r="D407" s="126"/>
      <c r="E407" s="124"/>
      <c r="F407" s="124"/>
      <c r="G407" s="124"/>
      <c r="H407" s="127"/>
      <c r="I407" s="138"/>
    </row>
    <row r="408" spans="1:9" s="18" customFormat="1" ht="24.95" customHeight="1">
      <c r="A408" s="118"/>
      <c r="B408" s="124"/>
      <c r="C408" s="125"/>
      <c r="D408" s="126"/>
      <c r="E408" s="124"/>
      <c r="F408" s="124"/>
      <c r="G408" s="124"/>
      <c r="H408" s="127"/>
      <c r="I408" s="138"/>
    </row>
    <row r="409" spans="1:9" s="18" customFormat="1" ht="24.95" customHeight="1">
      <c r="A409" s="118"/>
      <c r="B409" s="124"/>
      <c r="C409" s="125"/>
      <c r="D409" s="126"/>
      <c r="E409" s="124"/>
      <c r="F409" s="124"/>
      <c r="G409" s="124"/>
      <c r="H409" s="127"/>
      <c r="I409" s="138"/>
    </row>
    <row r="410" spans="1:9" s="18" customFormat="1" ht="24.95" customHeight="1">
      <c r="A410" s="118"/>
      <c r="B410" s="124"/>
      <c r="C410" s="125"/>
      <c r="D410" s="126"/>
      <c r="E410" s="124"/>
      <c r="F410" s="124"/>
      <c r="G410" s="124"/>
      <c r="H410" s="127"/>
      <c r="I410" s="138"/>
    </row>
    <row r="411" spans="1:9" s="18" customFormat="1" ht="24.95" customHeight="1">
      <c r="A411" s="118"/>
      <c r="B411" s="124"/>
      <c r="C411" s="125"/>
      <c r="D411" s="126"/>
      <c r="E411" s="124"/>
      <c r="F411" s="124"/>
      <c r="G411" s="124"/>
      <c r="H411" s="127"/>
      <c r="I411" s="138"/>
    </row>
    <row r="412" spans="1:9" s="18" customFormat="1" ht="24.95" customHeight="1">
      <c r="A412" s="118"/>
      <c r="B412" s="124"/>
      <c r="C412" s="125"/>
      <c r="D412" s="126"/>
      <c r="E412" s="124"/>
      <c r="F412" s="124"/>
      <c r="G412" s="124"/>
      <c r="H412" s="127"/>
      <c r="I412" s="138"/>
    </row>
    <row r="413" spans="1:9" s="18" customFormat="1" ht="24.95" customHeight="1">
      <c r="A413" s="118"/>
      <c r="B413" s="124"/>
      <c r="C413" s="125"/>
      <c r="D413" s="126"/>
      <c r="E413" s="124"/>
      <c r="F413" s="124"/>
      <c r="G413" s="124"/>
      <c r="H413" s="127"/>
      <c r="I413" s="138"/>
    </row>
    <row r="414" spans="1:9" s="18" customFormat="1" ht="24.95" customHeight="1">
      <c r="A414" s="118"/>
      <c r="B414" s="124"/>
      <c r="C414" s="125"/>
      <c r="D414" s="126"/>
      <c r="E414" s="124"/>
      <c r="F414" s="124"/>
      <c r="G414" s="124"/>
      <c r="H414" s="127"/>
      <c r="I414" s="138"/>
    </row>
    <row r="415" spans="1:9" s="18" customFormat="1" ht="24.95" customHeight="1">
      <c r="A415" s="118"/>
      <c r="B415" s="124"/>
      <c r="C415" s="125"/>
      <c r="D415" s="126"/>
      <c r="E415" s="124"/>
      <c r="F415" s="124"/>
      <c r="G415" s="124"/>
      <c r="H415" s="127"/>
      <c r="I415" s="138"/>
    </row>
    <row r="416" spans="1:9" s="18" customFormat="1" ht="24.95" customHeight="1">
      <c r="A416" s="118"/>
      <c r="B416" s="124"/>
      <c r="C416" s="125"/>
      <c r="D416" s="126"/>
      <c r="E416" s="124"/>
      <c r="F416" s="124"/>
      <c r="G416" s="124"/>
      <c r="H416" s="127"/>
      <c r="I416" s="138"/>
    </row>
    <row r="417" spans="1:9" s="18" customFormat="1" ht="24.95" customHeight="1">
      <c r="A417" s="118"/>
      <c r="B417" s="124"/>
      <c r="C417" s="125"/>
      <c r="D417" s="126"/>
      <c r="E417" s="124"/>
      <c r="F417" s="124"/>
      <c r="G417" s="124"/>
      <c r="H417" s="127"/>
      <c r="I417" s="138"/>
    </row>
    <row r="418" spans="1:9" s="18" customFormat="1" ht="24.95" customHeight="1">
      <c r="A418" s="118"/>
      <c r="B418" s="124"/>
      <c r="C418" s="125"/>
      <c r="D418" s="126"/>
      <c r="E418" s="124"/>
      <c r="F418" s="124"/>
      <c r="G418" s="124"/>
      <c r="H418" s="127"/>
      <c r="I418" s="138"/>
    </row>
    <row r="419" spans="1:9" s="18" customFormat="1" ht="24.95" customHeight="1">
      <c r="A419" s="118"/>
      <c r="B419" s="124"/>
      <c r="C419" s="125"/>
      <c r="D419" s="126"/>
      <c r="E419" s="124"/>
      <c r="F419" s="124"/>
      <c r="G419" s="124"/>
      <c r="H419" s="127"/>
      <c r="I419" s="138"/>
    </row>
    <row r="420" spans="1:9" s="18" customFormat="1" ht="24.95" customHeight="1">
      <c r="A420" s="118"/>
      <c r="B420" s="124"/>
      <c r="C420" s="125"/>
      <c r="D420" s="126"/>
      <c r="E420" s="124"/>
      <c r="F420" s="124"/>
      <c r="G420" s="124"/>
      <c r="H420" s="127"/>
      <c r="I420" s="138"/>
    </row>
    <row r="421" spans="1:9" s="18" customFormat="1" ht="24.95" customHeight="1">
      <c r="A421" s="118"/>
      <c r="B421" s="124"/>
      <c r="C421" s="125"/>
      <c r="D421" s="126"/>
      <c r="E421" s="124"/>
      <c r="F421" s="124"/>
      <c r="G421" s="124"/>
      <c r="H421" s="127"/>
      <c r="I421" s="138"/>
    </row>
    <row r="422" spans="1:9" s="18" customFormat="1" ht="24.95" customHeight="1">
      <c r="A422" s="118"/>
      <c r="B422" s="124"/>
      <c r="C422" s="125"/>
      <c r="D422" s="126"/>
      <c r="E422" s="124"/>
      <c r="F422" s="124"/>
      <c r="G422" s="124"/>
      <c r="H422" s="127"/>
      <c r="I422" s="138"/>
    </row>
    <row r="423" spans="1:9" s="18" customFormat="1" ht="24.95" customHeight="1">
      <c r="A423" s="118"/>
      <c r="B423" s="124"/>
      <c r="C423" s="125"/>
      <c r="D423" s="126"/>
      <c r="E423" s="124"/>
      <c r="F423" s="124"/>
      <c r="G423" s="124"/>
      <c r="H423" s="127"/>
      <c r="I423" s="138"/>
    </row>
    <row r="424" spans="1:9" s="18" customFormat="1" ht="24.95" customHeight="1">
      <c r="A424" s="118"/>
      <c r="B424" s="124"/>
      <c r="C424" s="125"/>
      <c r="D424" s="126"/>
      <c r="E424" s="124"/>
      <c r="F424" s="124"/>
      <c r="G424" s="124"/>
      <c r="H424" s="127"/>
      <c r="I424" s="138"/>
    </row>
    <row r="425" spans="1:9" s="18" customFormat="1" ht="24.95" customHeight="1">
      <c r="A425" s="118"/>
      <c r="B425" s="124"/>
      <c r="C425" s="125"/>
      <c r="D425" s="126"/>
      <c r="E425" s="124"/>
      <c r="F425" s="124"/>
      <c r="G425" s="124"/>
      <c r="H425" s="127"/>
      <c r="I425" s="138"/>
    </row>
    <row r="426" spans="1:9" s="18" customFormat="1" ht="24.95" customHeight="1">
      <c r="A426" s="118"/>
      <c r="B426" s="124"/>
      <c r="C426" s="125"/>
      <c r="D426" s="126"/>
      <c r="E426" s="124"/>
      <c r="F426" s="124"/>
      <c r="G426" s="124"/>
      <c r="H426" s="127"/>
      <c r="I426" s="138"/>
    </row>
    <row r="427" spans="1:9" s="18" customFormat="1" ht="24.95" customHeight="1">
      <c r="A427" s="118"/>
      <c r="B427" s="124"/>
      <c r="C427" s="125"/>
      <c r="D427" s="126"/>
      <c r="E427" s="124"/>
      <c r="F427" s="124"/>
      <c r="G427" s="124"/>
      <c r="H427" s="127"/>
      <c r="I427" s="138"/>
    </row>
    <row r="428" spans="1:9" s="18" customFormat="1" ht="24.95" customHeight="1">
      <c r="A428" s="118"/>
      <c r="B428" s="124"/>
      <c r="C428" s="125"/>
      <c r="D428" s="126"/>
      <c r="E428" s="124"/>
      <c r="F428" s="124"/>
      <c r="G428" s="124"/>
      <c r="H428" s="127"/>
      <c r="I428" s="138"/>
    </row>
    <row r="429" spans="1:9" s="18" customFormat="1" ht="24.95" customHeight="1">
      <c r="A429" s="118"/>
      <c r="B429" s="124"/>
      <c r="C429" s="125"/>
      <c r="D429" s="126"/>
      <c r="E429" s="124"/>
      <c r="F429" s="124"/>
      <c r="G429" s="124"/>
      <c r="H429" s="127"/>
      <c r="I429" s="138"/>
    </row>
    <row r="430" spans="1:9" s="18" customFormat="1" ht="24.95" customHeight="1">
      <c r="A430" s="118"/>
      <c r="B430" s="124"/>
      <c r="C430" s="125"/>
      <c r="D430" s="126"/>
      <c r="E430" s="124"/>
      <c r="F430" s="124"/>
      <c r="G430" s="124"/>
      <c r="H430" s="127"/>
      <c r="I430" s="138"/>
    </row>
    <row r="431" spans="1:9" s="18" customFormat="1" ht="24.95" customHeight="1">
      <c r="A431" s="118"/>
      <c r="B431" s="124"/>
      <c r="C431" s="125"/>
      <c r="D431" s="126"/>
      <c r="E431" s="124"/>
      <c r="F431" s="124"/>
      <c r="G431" s="124"/>
      <c r="H431" s="127"/>
      <c r="I431" s="138"/>
    </row>
    <row r="432" spans="1:9" s="18" customFormat="1" ht="24.95" customHeight="1">
      <c r="A432" s="118"/>
      <c r="B432" s="124"/>
      <c r="C432" s="125"/>
      <c r="D432" s="126"/>
      <c r="E432" s="124"/>
      <c r="F432" s="124"/>
      <c r="G432" s="124"/>
      <c r="H432" s="127"/>
      <c r="I432" s="138"/>
    </row>
    <row r="433" spans="1:9" s="18" customFormat="1" ht="24.95" customHeight="1">
      <c r="A433" s="118"/>
      <c r="B433" s="124"/>
      <c r="C433" s="125"/>
      <c r="D433" s="126"/>
      <c r="E433" s="124"/>
      <c r="F433" s="124"/>
      <c r="G433" s="124"/>
      <c r="H433" s="127"/>
      <c r="I433" s="138"/>
    </row>
    <row r="434" spans="1:9" s="18" customFormat="1" ht="24.95" customHeight="1">
      <c r="A434" s="118"/>
      <c r="B434" s="124"/>
      <c r="C434" s="125"/>
      <c r="D434" s="126"/>
      <c r="E434" s="124"/>
      <c r="F434" s="124"/>
      <c r="G434" s="124"/>
      <c r="H434" s="127"/>
      <c r="I434" s="138"/>
    </row>
    <row r="435" spans="1:9" s="18" customFormat="1" ht="24.95" customHeight="1">
      <c r="A435" s="118"/>
      <c r="B435" s="124"/>
      <c r="C435" s="125"/>
      <c r="D435" s="126"/>
      <c r="E435" s="124"/>
      <c r="F435" s="124"/>
      <c r="G435" s="124"/>
      <c r="H435" s="127"/>
      <c r="I435" s="138"/>
    </row>
    <row r="436" spans="1:9" s="18" customFormat="1" ht="24.95" customHeight="1">
      <c r="A436" s="118"/>
      <c r="B436" s="124"/>
      <c r="C436" s="125"/>
      <c r="D436" s="126"/>
      <c r="E436" s="124"/>
      <c r="F436" s="124"/>
      <c r="G436" s="124"/>
      <c r="H436" s="127"/>
      <c r="I436" s="138"/>
    </row>
    <row r="437" spans="1:9" s="18" customFormat="1" ht="24.95" customHeight="1">
      <c r="A437" s="118"/>
      <c r="B437" s="124"/>
      <c r="C437" s="125"/>
      <c r="D437" s="126"/>
      <c r="E437" s="124"/>
      <c r="F437" s="124"/>
      <c r="G437" s="124"/>
      <c r="H437" s="127"/>
      <c r="I437" s="138"/>
    </row>
    <row r="438" spans="1:9" s="18" customFormat="1" ht="24.95" customHeight="1">
      <c r="A438" s="118"/>
      <c r="B438" s="124"/>
      <c r="C438" s="125"/>
      <c r="D438" s="126"/>
      <c r="E438" s="124"/>
      <c r="F438" s="124"/>
      <c r="G438" s="124"/>
      <c r="H438" s="127"/>
      <c r="I438" s="138"/>
    </row>
    <row r="439" spans="1:9" s="18" customFormat="1" ht="24.95" customHeight="1">
      <c r="A439" s="118"/>
      <c r="B439" s="124"/>
      <c r="C439" s="125"/>
      <c r="D439" s="126"/>
      <c r="E439" s="124"/>
      <c r="F439" s="124"/>
      <c r="G439" s="124"/>
      <c r="H439" s="127"/>
      <c r="I439" s="138"/>
    </row>
    <row r="440" spans="1:9" s="18" customFormat="1" ht="24.95" customHeight="1">
      <c r="A440" s="118"/>
      <c r="B440" s="124"/>
      <c r="C440" s="125"/>
      <c r="D440" s="126"/>
      <c r="E440" s="124"/>
      <c r="F440" s="124"/>
      <c r="G440" s="124"/>
      <c r="H440" s="127"/>
      <c r="I440" s="138"/>
    </row>
    <row r="441" spans="1:9" s="18" customFormat="1" ht="24.95" customHeight="1">
      <c r="A441" s="118"/>
      <c r="B441" s="124"/>
      <c r="C441" s="125"/>
      <c r="D441" s="126"/>
      <c r="E441" s="124"/>
      <c r="F441" s="124"/>
      <c r="G441" s="124"/>
      <c r="H441" s="127"/>
      <c r="I441" s="138"/>
    </row>
    <row r="442" spans="1:9" s="18" customFormat="1" ht="24.95" customHeight="1">
      <c r="A442" s="118"/>
      <c r="B442" s="124"/>
      <c r="C442" s="125"/>
      <c r="D442" s="126"/>
      <c r="E442" s="124"/>
      <c r="F442" s="124"/>
      <c r="G442" s="124"/>
      <c r="H442" s="127"/>
      <c r="I442" s="138"/>
    </row>
    <row r="443" spans="1:9" s="18" customFormat="1" ht="24.95" customHeight="1">
      <c r="A443" s="118"/>
      <c r="B443" s="124"/>
      <c r="C443" s="125"/>
      <c r="D443" s="126"/>
      <c r="E443" s="124"/>
      <c r="F443" s="124"/>
      <c r="G443" s="124"/>
      <c r="H443" s="127"/>
      <c r="I443" s="138"/>
    </row>
    <row r="444" spans="1:9" s="18" customFormat="1" ht="24.95" customHeight="1">
      <c r="A444" s="118"/>
      <c r="B444" s="124"/>
      <c r="C444" s="125"/>
      <c r="D444" s="126"/>
      <c r="E444" s="124"/>
      <c r="F444" s="124"/>
      <c r="G444" s="124"/>
      <c r="H444" s="127"/>
      <c r="I444" s="138"/>
    </row>
    <row r="445" spans="1:9" s="18" customFormat="1" ht="24.95" customHeight="1">
      <c r="A445" s="118"/>
      <c r="B445" s="124"/>
      <c r="C445" s="125"/>
      <c r="D445" s="126"/>
      <c r="E445" s="124"/>
      <c r="F445" s="124"/>
      <c r="G445" s="124"/>
      <c r="H445" s="127"/>
      <c r="I445" s="138"/>
    </row>
    <row r="446" spans="1:9" s="18" customFormat="1" ht="24.95" customHeight="1">
      <c r="A446" s="118"/>
      <c r="B446" s="124"/>
      <c r="C446" s="125"/>
      <c r="D446" s="126"/>
      <c r="E446" s="124"/>
      <c r="F446" s="124"/>
      <c r="G446" s="124"/>
      <c r="H446" s="127"/>
      <c r="I446" s="138"/>
    </row>
    <row r="447" spans="1:9" s="18" customFormat="1" ht="24.95" customHeight="1">
      <c r="A447" s="118"/>
      <c r="B447" s="124"/>
      <c r="C447" s="125"/>
      <c r="D447" s="126"/>
      <c r="E447" s="124"/>
      <c r="F447" s="124"/>
      <c r="G447" s="124"/>
      <c r="H447" s="127"/>
      <c r="I447" s="138"/>
    </row>
    <row r="448" spans="1:9" s="18" customFormat="1" ht="24.95" customHeight="1">
      <c r="A448" s="118"/>
      <c r="B448" s="124"/>
      <c r="C448" s="125"/>
      <c r="D448" s="126"/>
      <c r="E448" s="124"/>
      <c r="F448" s="124"/>
      <c r="G448" s="124"/>
      <c r="H448" s="127"/>
      <c r="I448" s="138"/>
    </row>
    <row r="449" spans="1:9" s="18" customFormat="1" ht="24.95" customHeight="1">
      <c r="A449" s="118"/>
      <c r="B449" s="124"/>
      <c r="C449" s="125"/>
      <c r="D449" s="126"/>
      <c r="E449" s="124"/>
      <c r="F449" s="124"/>
      <c r="G449" s="124"/>
      <c r="H449" s="127"/>
      <c r="I449" s="138"/>
    </row>
    <row r="450" spans="1:9" s="18" customFormat="1" ht="24.95" customHeight="1">
      <c r="A450" s="118"/>
      <c r="B450" s="124"/>
      <c r="C450" s="125"/>
      <c r="D450" s="126"/>
      <c r="E450" s="124"/>
      <c r="F450" s="124"/>
      <c r="G450" s="124"/>
      <c r="H450" s="127"/>
      <c r="I450" s="138"/>
    </row>
    <row r="451" spans="1:9" s="18" customFormat="1" ht="24.95" customHeight="1">
      <c r="A451" s="118"/>
      <c r="B451" s="124"/>
      <c r="C451" s="125"/>
      <c r="D451" s="126"/>
      <c r="E451" s="124"/>
      <c r="F451" s="124"/>
      <c r="G451" s="124"/>
      <c r="H451" s="127"/>
      <c r="I451" s="138"/>
    </row>
    <row r="452" spans="1:9" s="18" customFormat="1" ht="24.95" customHeight="1">
      <c r="A452" s="118"/>
      <c r="B452" s="124"/>
      <c r="C452" s="125"/>
      <c r="D452" s="126"/>
      <c r="E452" s="124"/>
      <c r="F452" s="124"/>
      <c r="G452" s="124"/>
      <c r="H452" s="127"/>
      <c r="I452" s="138"/>
    </row>
    <row r="453" spans="1:9" s="18" customFormat="1" ht="24.95" customHeight="1">
      <c r="A453" s="118"/>
      <c r="B453" s="124"/>
      <c r="C453" s="125"/>
      <c r="D453" s="126"/>
      <c r="E453" s="124"/>
      <c r="F453" s="124"/>
      <c r="G453" s="124"/>
      <c r="H453" s="127"/>
      <c r="I453" s="138"/>
    </row>
    <row r="454" spans="1:9" s="18" customFormat="1" ht="24.95" customHeight="1">
      <c r="A454" s="118"/>
      <c r="B454" s="124"/>
      <c r="C454" s="125"/>
      <c r="D454" s="126"/>
      <c r="E454" s="124"/>
      <c r="F454" s="124"/>
      <c r="G454" s="124"/>
      <c r="H454" s="127"/>
      <c r="I454" s="138"/>
    </row>
    <row r="455" spans="1:9" s="18" customFormat="1" ht="24.95" customHeight="1">
      <c r="A455" s="118"/>
      <c r="B455" s="124"/>
      <c r="C455" s="125"/>
      <c r="D455" s="126"/>
      <c r="E455" s="124"/>
      <c r="F455" s="124"/>
      <c r="G455" s="124"/>
      <c r="H455" s="127"/>
      <c r="I455" s="138"/>
    </row>
    <row r="456" spans="1:9" s="18" customFormat="1" ht="24.95" customHeight="1">
      <c r="A456" s="118"/>
      <c r="B456" s="124"/>
      <c r="C456" s="125"/>
      <c r="D456" s="126"/>
      <c r="E456" s="124"/>
      <c r="F456" s="124"/>
      <c r="G456" s="124"/>
      <c r="H456" s="127"/>
      <c r="I456" s="138"/>
    </row>
    <row r="457" spans="1:9" s="18" customFormat="1" ht="24.95" customHeight="1">
      <c r="A457" s="118"/>
      <c r="B457" s="124"/>
      <c r="C457" s="125"/>
      <c r="D457" s="126"/>
      <c r="E457" s="124"/>
      <c r="F457" s="124"/>
      <c r="G457" s="124"/>
      <c r="H457" s="127"/>
      <c r="I457" s="138"/>
    </row>
    <row r="458" spans="1:9" s="18" customFormat="1" ht="24.95" customHeight="1">
      <c r="A458" s="118"/>
      <c r="B458" s="124"/>
      <c r="C458" s="125"/>
      <c r="D458" s="126"/>
      <c r="E458" s="124"/>
      <c r="F458" s="124"/>
      <c r="G458" s="124"/>
      <c r="H458" s="127"/>
      <c r="I458" s="138"/>
    </row>
    <row r="459" spans="1:9" s="18" customFormat="1" ht="24.95" customHeight="1">
      <c r="A459" s="118"/>
      <c r="B459" s="124"/>
      <c r="C459" s="125"/>
      <c r="D459" s="126"/>
      <c r="E459" s="124"/>
      <c r="F459" s="124"/>
      <c r="G459" s="124"/>
      <c r="H459" s="127"/>
      <c r="I459" s="138"/>
    </row>
    <row r="460" spans="1:9" s="18" customFormat="1" ht="24.95" customHeight="1">
      <c r="A460" s="118"/>
      <c r="B460" s="124"/>
      <c r="C460" s="125"/>
      <c r="D460" s="126"/>
      <c r="E460" s="124"/>
      <c r="F460" s="124"/>
      <c r="G460" s="124"/>
      <c r="H460" s="127"/>
      <c r="I460" s="138"/>
    </row>
    <row r="461" spans="1:9" s="18" customFormat="1" ht="24.95" customHeight="1">
      <c r="A461" s="118"/>
      <c r="B461" s="124"/>
      <c r="C461" s="125"/>
      <c r="D461" s="126"/>
      <c r="E461" s="124"/>
      <c r="F461" s="124"/>
      <c r="G461" s="124"/>
      <c r="H461" s="127"/>
      <c r="I461" s="138"/>
    </row>
    <row r="462" spans="1:9" s="18" customFormat="1" ht="24.95" customHeight="1">
      <c r="A462" s="118"/>
      <c r="B462" s="124"/>
      <c r="C462" s="125"/>
      <c r="D462" s="126"/>
      <c r="E462" s="124"/>
      <c r="F462" s="124"/>
      <c r="G462" s="124"/>
      <c r="H462" s="127"/>
      <c r="I462" s="138"/>
    </row>
    <row r="463" spans="1:9" s="18" customFormat="1" ht="24.95" customHeight="1">
      <c r="A463" s="118"/>
      <c r="B463" s="124"/>
      <c r="C463" s="125"/>
      <c r="D463" s="126"/>
      <c r="E463" s="124"/>
      <c r="F463" s="124"/>
      <c r="G463" s="124"/>
      <c r="H463" s="127"/>
      <c r="I463" s="138"/>
    </row>
    <row r="464" spans="1:9" s="18" customFormat="1" ht="24.95" customHeight="1">
      <c r="A464" s="118"/>
      <c r="B464" s="124"/>
      <c r="C464" s="125"/>
      <c r="D464" s="126"/>
      <c r="E464" s="124"/>
      <c r="F464" s="124"/>
      <c r="G464" s="124"/>
      <c r="H464" s="127"/>
      <c r="I464" s="138"/>
    </row>
    <row r="465" spans="1:9" s="18" customFormat="1" ht="24.95" customHeight="1">
      <c r="A465" s="118"/>
      <c r="B465" s="124"/>
      <c r="C465" s="125"/>
      <c r="D465" s="126"/>
      <c r="E465" s="124"/>
      <c r="F465" s="124"/>
      <c r="G465" s="124"/>
      <c r="H465" s="127"/>
      <c r="I465" s="138"/>
    </row>
    <row r="466" spans="1:9" s="18" customFormat="1" ht="24.95" customHeight="1">
      <c r="A466" s="118"/>
      <c r="B466" s="124"/>
      <c r="C466" s="125"/>
      <c r="D466" s="126"/>
      <c r="E466" s="124"/>
      <c r="F466" s="124"/>
      <c r="G466" s="124"/>
      <c r="H466" s="127"/>
      <c r="I466" s="138"/>
    </row>
    <row r="467" spans="1:9" s="18" customFormat="1" ht="24.95" customHeight="1">
      <c r="A467" s="118"/>
      <c r="B467" s="124"/>
      <c r="C467" s="125"/>
      <c r="D467" s="126"/>
      <c r="E467" s="124"/>
      <c r="F467" s="124"/>
      <c r="G467" s="124"/>
      <c r="H467" s="127"/>
      <c r="I467" s="138"/>
    </row>
    <row r="468" spans="1:9" s="18" customFormat="1" ht="24.95" customHeight="1">
      <c r="A468" s="118"/>
      <c r="B468" s="124"/>
      <c r="C468" s="125"/>
      <c r="D468" s="126"/>
      <c r="E468" s="124"/>
      <c r="F468" s="124"/>
      <c r="G468" s="124"/>
      <c r="H468" s="127"/>
      <c r="I468" s="138"/>
    </row>
    <row r="469" spans="1:9" s="18" customFormat="1" ht="24.95" customHeight="1">
      <c r="A469" s="118"/>
      <c r="B469" s="124"/>
      <c r="C469" s="125"/>
      <c r="D469" s="126"/>
      <c r="E469" s="124"/>
      <c r="F469" s="124"/>
      <c r="G469" s="124"/>
      <c r="H469" s="127"/>
      <c r="I469" s="138"/>
    </row>
    <row r="470" spans="1:9" s="18" customFormat="1" ht="24.95" customHeight="1">
      <c r="A470" s="118"/>
      <c r="B470" s="124"/>
      <c r="C470" s="125"/>
      <c r="D470" s="126"/>
      <c r="E470" s="124"/>
      <c r="F470" s="124"/>
      <c r="G470" s="124"/>
      <c r="H470" s="127"/>
      <c r="I470" s="138"/>
    </row>
    <row r="471" spans="1:9" s="18" customFormat="1" ht="24.95" customHeight="1">
      <c r="A471" s="31"/>
      <c r="B471" s="19"/>
      <c r="C471" s="43"/>
      <c r="D471" s="44"/>
      <c r="E471" s="20"/>
      <c r="F471" s="21"/>
      <c r="G471" s="22"/>
      <c r="H471" s="24"/>
      <c r="I471" s="139"/>
    </row>
  </sheetData>
  <autoFilter ref="B100:I102"/>
  <phoneticPr fontId="17" type="noConversion"/>
  <printOptions horizontalCentered="1"/>
  <pageMargins left="0.19685039370078741" right="0.23622047244094491" top="0.27559055118110237" bottom="0.31496062992125984" header="0.19685039370078741" footer="0.19685039370078741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ER211"/>
  <sheetViews>
    <sheetView showGridLines="0" topLeftCell="A28" workbookViewId="0">
      <selection activeCell="M3" sqref="M3:N3"/>
    </sheetView>
  </sheetViews>
  <sheetFormatPr defaultRowHeight="12.75"/>
  <cols>
    <col min="1" max="1" width="1" style="46" customWidth="1"/>
    <col min="2" max="2" width="3.7109375" style="46" customWidth="1"/>
    <col min="3" max="4" width="9.140625" style="46"/>
    <col min="5" max="5" width="13.85546875" style="46" customWidth="1"/>
    <col min="6" max="6" width="7.28515625" style="46" customWidth="1"/>
    <col min="7" max="7" width="5.7109375" style="46" customWidth="1"/>
    <col min="8" max="8" width="7.42578125" style="46" customWidth="1"/>
    <col min="9" max="9" width="3" style="46" customWidth="1"/>
    <col min="10" max="11" width="5.42578125" style="46" customWidth="1"/>
    <col min="12" max="12" width="9.7109375" style="46" customWidth="1"/>
    <col min="13" max="13" width="7.7109375" style="46" customWidth="1"/>
    <col min="14" max="14" width="10" style="46" customWidth="1"/>
    <col min="15" max="15" width="1.140625" style="46" customWidth="1"/>
    <col min="16" max="16" width="1.5703125" style="46" customWidth="1"/>
    <col min="17" max="17" width="1" style="46" customWidth="1"/>
    <col min="18" max="148" width="9.140625" style="112"/>
    <col min="149" max="16384" width="9.140625" style="46"/>
  </cols>
  <sheetData>
    <row r="1" spans="2:148" ht="27" customHeight="1">
      <c r="C1" s="47" t="s">
        <v>121</v>
      </c>
    </row>
    <row r="2" spans="2:148" ht="6.75" customHeight="1"/>
    <row r="3" spans="2:148" ht="24" customHeight="1">
      <c r="C3" s="48" t="s">
        <v>146</v>
      </c>
      <c r="M3" s="157">
        <v>101</v>
      </c>
      <c r="N3" s="158"/>
    </row>
    <row r="4" spans="2:148" ht="6" customHeight="1"/>
    <row r="5" spans="2:148" ht="15" customHeight="1">
      <c r="C5" s="49" t="s">
        <v>144</v>
      </c>
      <c r="N5" s="50"/>
      <c r="O5" s="113"/>
    </row>
    <row r="6" spans="2:148">
      <c r="C6" s="122" t="s">
        <v>145</v>
      </c>
    </row>
    <row r="7" spans="2:148" ht="3.75" customHeight="1">
      <c r="B7" s="52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4"/>
    </row>
    <row r="8" spans="2:148" ht="26.25" customHeight="1">
      <c r="B8" s="55"/>
      <c r="C8" s="51"/>
      <c r="D8" s="51"/>
      <c r="E8" s="51"/>
      <c r="F8" s="51"/>
      <c r="G8" s="56"/>
      <c r="H8" s="51"/>
      <c r="I8" s="51"/>
      <c r="J8" s="51"/>
      <c r="K8" s="51"/>
      <c r="L8" s="51"/>
      <c r="M8" s="99" t="s">
        <v>122</v>
      </c>
      <c r="N8" s="159"/>
      <c r="O8" s="160"/>
      <c r="P8" s="57"/>
    </row>
    <row r="9" spans="2:148" s="93" customFormat="1" ht="35.25" customHeight="1">
      <c r="B9" s="94"/>
      <c r="C9" s="149" t="e">
        <f ca="1">IF(M3="","",IF(INDEX(девушки!$A$103:$I$470,$M$3-100,14)="","",INDEX(девушки!$A$103:$I$470,$M$3-100,14)))</f>
        <v>#REF!</v>
      </c>
      <c r="D9" s="150"/>
      <c r="E9" s="95"/>
      <c r="F9" s="164"/>
      <c r="G9" s="165"/>
      <c r="H9" s="51"/>
      <c r="I9" s="96"/>
      <c r="J9" s="162" t="str">
        <f ca="1">IF(M3="","",IF(INDEX(девушки!$A$103:$I$470,$M$3-100,1)="","",INDEX(девушки!$A$103:$I$470,$M$3-100,1)))</f>
        <v/>
      </c>
      <c r="K9" s="163"/>
      <c r="L9" s="96"/>
      <c r="M9" s="99" t="s">
        <v>140</v>
      </c>
      <c r="N9" s="119" t="str">
        <f ca="1">IF(M3="","",CONCATENATE(IF(INDEX(девушки!$A$103:$I$470,$M$3-100,6)="","",INDEX(девушки!$A$103:$I$470,$M$3-100,6)),"  ",IF(INDEX(девушки!$A$103:$I$470,$M$3-100,8)="","",INDEX(девушки!$A$103:$I$470,$M$3-100,8))))</f>
        <v xml:space="preserve">  </v>
      </c>
      <c r="O9" s="97"/>
      <c r="P9" s="98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4"/>
      <c r="BG9" s="114"/>
      <c r="BH9" s="114"/>
      <c r="BI9" s="114"/>
      <c r="BJ9" s="114"/>
      <c r="BK9" s="114"/>
      <c r="BL9" s="114"/>
      <c r="BM9" s="114"/>
      <c r="BN9" s="114"/>
      <c r="BO9" s="114"/>
      <c r="BP9" s="114"/>
      <c r="BQ9" s="114"/>
      <c r="BR9" s="114"/>
      <c r="BS9" s="114"/>
      <c r="BT9" s="114"/>
      <c r="BU9" s="114"/>
      <c r="BV9" s="114"/>
      <c r="BW9" s="114"/>
      <c r="BX9" s="114"/>
      <c r="BY9" s="114"/>
      <c r="BZ9" s="114"/>
      <c r="CA9" s="114"/>
      <c r="CB9" s="114"/>
      <c r="CC9" s="114"/>
      <c r="CD9" s="114"/>
      <c r="CE9" s="114"/>
      <c r="CF9" s="114"/>
      <c r="CG9" s="114"/>
      <c r="CH9" s="114"/>
      <c r="CI9" s="114"/>
      <c r="CJ9" s="114"/>
      <c r="CK9" s="114"/>
      <c r="CL9" s="114"/>
      <c r="CM9" s="114"/>
      <c r="CN9" s="114"/>
      <c r="CO9" s="114"/>
      <c r="CP9" s="114"/>
      <c r="CQ9" s="114"/>
      <c r="CR9" s="114"/>
      <c r="CS9" s="114"/>
      <c r="CT9" s="114"/>
      <c r="CU9" s="114"/>
      <c r="CV9" s="114"/>
      <c r="CW9" s="114"/>
      <c r="CX9" s="114"/>
      <c r="CY9" s="114"/>
      <c r="CZ9" s="114"/>
      <c r="DA9" s="114"/>
      <c r="DB9" s="114"/>
      <c r="DC9" s="114"/>
      <c r="DD9" s="114"/>
      <c r="DE9" s="114"/>
      <c r="DF9" s="114"/>
      <c r="DG9" s="114"/>
      <c r="DH9" s="114"/>
      <c r="DI9" s="114"/>
      <c r="DJ9" s="114"/>
      <c r="DK9" s="114"/>
      <c r="DL9" s="114"/>
      <c r="DM9" s="114"/>
      <c r="DN9" s="114"/>
      <c r="DO9" s="114"/>
      <c r="DP9" s="114"/>
      <c r="DQ9" s="114"/>
      <c r="DR9" s="114"/>
      <c r="DS9" s="114"/>
      <c r="DT9" s="114"/>
      <c r="DU9" s="114"/>
      <c r="DV9" s="114"/>
      <c r="DW9" s="114"/>
      <c r="DX9" s="114"/>
      <c r="DY9" s="114"/>
      <c r="DZ9" s="114"/>
      <c r="EA9" s="114"/>
      <c r="EB9" s="114"/>
      <c r="EC9" s="114"/>
      <c r="ED9" s="114"/>
      <c r="EE9" s="114"/>
      <c r="EF9" s="114"/>
      <c r="EG9" s="114"/>
      <c r="EH9" s="114"/>
      <c r="EI9" s="114"/>
      <c r="EJ9" s="114"/>
      <c r="EK9" s="114"/>
      <c r="EL9" s="114"/>
      <c r="EM9" s="114"/>
      <c r="EN9" s="114"/>
      <c r="EO9" s="114"/>
      <c r="EP9" s="114"/>
      <c r="EQ9" s="114"/>
      <c r="ER9" s="114"/>
    </row>
    <row r="10" spans="2:148" s="58" customFormat="1" ht="15.75" customHeight="1">
      <c r="B10" s="59"/>
      <c r="C10" s="156" t="s">
        <v>123</v>
      </c>
      <c r="D10" s="156"/>
      <c r="E10" s="92"/>
      <c r="F10" s="152" t="s">
        <v>138</v>
      </c>
      <c r="G10" s="152"/>
      <c r="H10" s="106"/>
      <c r="I10" s="92"/>
      <c r="J10" s="156" t="s">
        <v>139</v>
      </c>
      <c r="K10" s="156"/>
      <c r="L10" s="60"/>
      <c r="M10" s="60"/>
      <c r="N10" s="60"/>
      <c r="O10" s="60"/>
      <c r="P10" s="61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</row>
    <row r="11" spans="2:148" ht="39.75" customHeight="1">
      <c r="B11" s="55"/>
      <c r="C11" s="161" t="str">
        <f ca="1">IF(M3="","",IF(INDEX(девушки!$A$103:$I$470,$M$3-100,2)="","",INDEX(девушки!$A$103:$I$470,$M$3-100,2)))</f>
        <v/>
      </c>
      <c r="D11" s="161"/>
      <c r="E11" s="161"/>
      <c r="F11" s="161"/>
      <c r="G11" s="161"/>
      <c r="H11" s="161"/>
      <c r="I11" s="62"/>
      <c r="J11" s="151" t="str">
        <f ca="1">IF(M3="","",IF(INDEX(девушки!$A$103:$I$470,$M$3-100,3)="","",INDEX(девушки!$A$103:$I$470,$M$3-100,3)))</f>
        <v/>
      </c>
      <c r="K11" s="151"/>
      <c r="L11" s="63"/>
      <c r="M11" s="100" t="str">
        <f ca="1">IF(M3="","",IF(INDEX(девушки!$A$103:$I$470,$M$3-100,4)="","",INDEX(девушки!$A$103:$I$470,$M$3-100,4)))</f>
        <v/>
      </c>
      <c r="N11" s="51"/>
      <c r="O11" s="51"/>
      <c r="P11" s="57"/>
    </row>
    <row r="12" spans="2:148" s="64" customFormat="1" ht="12.75" customHeight="1">
      <c r="B12" s="65"/>
      <c r="C12" s="66" t="s">
        <v>124</v>
      </c>
      <c r="D12" s="66"/>
      <c r="E12" s="66"/>
      <c r="F12" s="66"/>
      <c r="G12" s="66"/>
      <c r="H12" s="66"/>
      <c r="I12" s="66"/>
      <c r="J12" s="155" t="s">
        <v>114</v>
      </c>
      <c r="K12" s="155"/>
      <c r="L12" s="66"/>
      <c r="M12" s="68" t="s">
        <v>125</v>
      </c>
      <c r="N12" s="66"/>
      <c r="O12" s="66"/>
      <c r="P12" s="69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116"/>
      <c r="BP12" s="116"/>
      <c r="BQ12" s="116"/>
      <c r="BR12" s="116"/>
      <c r="BS12" s="116"/>
      <c r="BT12" s="116"/>
      <c r="BU12" s="116"/>
      <c r="BV12" s="116"/>
      <c r="BW12" s="116"/>
      <c r="BX12" s="116"/>
      <c r="BY12" s="116"/>
      <c r="BZ12" s="116"/>
      <c r="CA12" s="116"/>
      <c r="CB12" s="116"/>
      <c r="CC12" s="116"/>
      <c r="CD12" s="116"/>
      <c r="CE12" s="116"/>
      <c r="CF12" s="116"/>
      <c r="CG12" s="116"/>
      <c r="CH12" s="116"/>
      <c r="CI12" s="116"/>
      <c r="CJ12" s="116"/>
      <c r="CK12" s="116"/>
      <c r="CL12" s="116"/>
      <c r="CM12" s="116"/>
      <c r="CN12" s="116"/>
      <c r="CO12" s="116"/>
      <c r="CP12" s="116"/>
      <c r="CQ12" s="116"/>
      <c r="CR12" s="116"/>
      <c r="CS12" s="116"/>
      <c r="CT12" s="116"/>
      <c r="CU12" s="116"/>
      <c r="CV12" s="116"/>
      <c r="CW12" s="116"/>
      <c r="CX12" s="116"/>
      <c r="CY12" s="116"/>
      <c r="CZ12" s="116"/>
      <c r="DA12" s="116"/>
      <c r="DB12" s="116"/>
      <c r="DC12" s="116"/>
      <c r="DD12" s="116"/>
      <c r="DE12" s="116"/>
      <c r="DF12" s="116"/>
      <c r="DG12" s="116"/>
      <c r="DH12" s="116"/>
      <c r="DI12" s="116"/>
      <c r="DJ12" s="116"/>
      <c r="DK12" s="116"/>
      <c r="DL12" s="116"/>
      <c r="DM12" s="116"/>
      <c r="DN12" s="116"/>
      <c r="DO12" s="116"/>
      <c r="DP12" s="116"/>
      <c r="DQ12" s="116"/>
      <c r="DR12" s="116"/>
      <c r="DS12" s="116"/>
      <c r="DT12" s="116"/>
      <c r="DU12" s="116"/>
      <c r="DV12" s="116"/>
      <c r="DW12" s="116"/>
      <c r="DX12" s="116"/>
      <c r="DY12" s="116"/>
      <c r="DZ12" s="116"/>
      <c r="EA12" s="116"/>
      <c r="EB12" s="116"/>
      <c r="EC12" s="116"/>
      <c r="ED12" s="116"/>
      <c r="EE12" s="116"/>
      <c r="EF12" s="116"/>
      <c r="EG12" s="116"/>
      <c r="EH12" s="116"/>
      <c r="EI12" s="116"/>
      <c r="EJ12" s="116"/>
      <c r="EK12" s="116"/>
      <c r="EL12" s="116"/>
      <c r="EM12" s="116"/>
      <c r="EN12" s="116"/>
      <c r="EO12" s="116"/>
      <c r="EP12" s="116"/>
      <c r="EQ12" s="116"/>
      <c r="ER12" s="116"/>
    </row>
    <row r="13" spans="2:148" s="71" customFormat="1" ht="35.25" customHeight="1">
      <c r="B13" s="72"/>
      <c r="C13" s="108" t="str">
        <f ca="1">IF(M3="","",IF(INDEX(девушки!$A$103:$I$470,$M$3-100,5)="","",INDEX(девушки!$A$103:$I$470,$M$3-100,5)))</f>
        <v/>
      </c>
      <c r="D13" s="73"/>
      <c r="E13" s="73"/>
      <c r="F13" s="73"/>
      <c r="G13" s="101" t="str">
        <f ca="1">IF(M3="","",IF(INDEX(девушки!$A$103:$I$470,$M$3-100,6)="","",CONCATENATE("( ",INDEX(девушки!$A$103:$I$470,$M$3-100,6)," )")))</f>
        <v/>
      </c>
      <c r="H13" s="166" t="str">
        <f ca="1">IF(M3="","",IF(INDEX(девушки!$A$103:$I$470,$M$3-100,9)="","",INDEX(девушки!$A$103:$I$470,$M$3-100,9)))</f>
        <v/>
      </c>
      <c r="I13" s="166"/>
      <c r="J13" s="166"/>
      <c r="K13" s="74"/>
      <c r="L13" s="167"/>
      <c r="M13" s="167"/>
      <c r="N13" s="167"/>
      <c r="O13" s="74"/>
      <c r="P13" s="75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  <c r="BK13" s="117"/>
      <c r="BL13" s="117"/>
      <c r="BM13" s="117"/>
      <c r="BN13" s="117"/>
      <c r="BO13" s="117"/>
      <c r="BP13" s="117"/>
      <c r="BQ13" s="117"/>
      <c r="BR13" s="117"/>
      <c r="BS13" s="117"/>
      <c r="BT13" s="117"/>
      <c r="BU13" s="117"/>
      <c r="BV13" s="117"/>
      <c r="BW13" s="117"/>
      <c r="BX13" s="117"/>
      <c r="BY13" s="117"/>
      <c r="BZ13" s="117"/>
      <c r="CA13" s="117"/>
      <c r="CB13" s="117"/>
      <c r="CC13" s="117"/>
      <c r="CD13" s="117"/>
      <c r="CE13" s="117"/>
      <c r="CF13" s="117"/>
      <c r="CG13" s="117"/>
      <c r="CH13" s="117"/>
      <c r="CI13" s="117"/>
      <c r="CJ13" s="117"/>
      <c r="CK13" s="117"/>
      <c r="CL13" s="117"/>
      <c r="CM13" s="117"/>
      <c r="CN13" s="117"/>
      <c r="CO13" s="117"/>
      <c r="CP13" s="117"/>
      <c r="CQ13" s="117"/>
      <c r="CR13" s="117"/>
      <c r="CS13" s="117"/>
      <c r="CT13" s="117"/>
      <c r="CU13" s="117"/>
      <c r="CV13" s="117"/>
      <c r="CW13" s="117"/>
      <c r="CX13" s="117"/>
      <c r="CY13" s="117"/>
      <c r="CZ13" s="117"/>
      <c r="DA13" s="117"/>
      <c r="DB13" s="117"/>
      <c r="DC13" s="117"/>
      <c r="DD13" s="117"/>
      <c r="DE13" s="117"/>
      <c r="DF13" s="117"/>
      <c r="DG13" s="117"/>
      <c r="DH13" s="117"/>
      <c r="DI13" s="117"/>
      <c r="DJ13" s="117"/>
      <c r="DK13" s="117"/>
      <c r="DL13" s="117"/>
      <c r="DM13" s="117"/>
      <c r="DN13" s="117"/>
      <c r="DO13" s="117"/>
      <c r="DP13" s="117"/>
      <c r="DQ13" s="117"/>
      <c r="DR13" s="117"/>
      <c r="DS13" s="117"/>
      <c r="DT13" s="117"/>
      <c r="DU13" s="117"/>
      <c r="DV13" s="117"/>
      <c r="DW13" s="117"/>
      <c r="DX13" s="117"/>
      <c r="DY13" s="117"/>
      <c r="DZ13" s="117"/>
      <c r="EA13" s="117"/>
      <c r="EB13" s="117"/>
      <c r="EC13" s="117"/>
      <c r="ED13" s="117"/>
      <c r="EE13" s="117"/>
      <c r="EF13" s="117"/>
      <c r="EG13" s="117"/>
      <c r="EH13" s="117"/>
      <c r="EI13" s="117"/>
      <c r="EJ13" s="117"/>
      <c r="EK13" s="117"/>
      <c r="EL13" s="117"/>
      <c r="EM13" s="117"/>
      <c r="EN13" s="117"/>
      <c r="EO13" s="117"/>
      <c r="EP13" s="117"/>
      <c r="EQ13" s="117"/>
      <c r="ER13" s="117"/>
    </row>
    <row r="14" spans="2:148" s="64" customFormat="1" ht="11.25" customHeight="1">
      <c r="B14" s="65"/>
      <c r="C14" s="66" t="s">
        <v>128</v>
      </c>
      <c r="D14" s="66"/>
      <c r="E14" s="66"/>
      <c r="F14" s="66"/>
      <c r="G14" s="111"/>
      <c r="H14" s="153" t="s">
        <v>129</v>
      </c>
      <c r="I14" s="153"/>
      <c r="J14" s="153"/>
      <c r="K14" s="66"/>
      <c r="L14" s="154"/>
      <c r="M14" s="154"/>
      <c r="N14" s="154"/>
      <c r="O14" s="66"/>
      <c r="P14" s="69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6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6"/>
      <c r="CQ14" s="116"/>
      <c r="CR14" s="116"/>
      <c r="CS14" s="116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6"/>
      <c r="DH14" s="116"/>
      <c r="DI14" s="116"/>
      <c r="DJ14" s="116"/>
      <c r="DK14" s="116"/>
      <c r="DL14" s="116"/>
      <c r="DM14" s="116"/>
      <c r="DN14" s="116"/>
      <c r="DO14" s="116"/>
      <c r="DP14" s="116"/>
      <c r="DQ14" s="116"/>
      <c r="DR14" s="116"/>
      <c r="DS14" s="116"/>
      <c r="DT14" s="116"/>
      <c r="DU14" s="116"/>
      <c r="DV14" s="116"/>
      <c r="DW14" s="116"/>
      <c r="DX14" s="116"/>
      <c r="DY14" s="116"/>
      <c r="DZ14" s="116"/>
      <c r="EA14" s="116"/>
      <c r="EB14" s="116"/>
      <c r="EC14" s="116"/>
      <c r="ED14" s="116"/>
      <c r="EE14" s="116"/>
      <c r="EF14" s="116"/>
      <c r="EG14" s="116"/>
      <c r="EH14" s="116"/>
      <c r="EI14" s="116"/>
      <c r="EJ14" s="116"/>
      <c r="EK14" s="116"/>
      <c r="EL14" s="116"/>
      <c r="EM14" s="116"/>
      <c r="EN14" s="116"/>
      <c r="EO14" s="116"/>
      <c r="EP14" s="116"/>
      <c r="EQ14" s="116"/>
      <c r="ER14" s="116"/>
    </row>
    <row r="15" spans="2:148" s="71" customFormat="1" ht="24" customHeight="1">
      <c r="B15" s="72"/>
      <c r="C15" s="107" t="str">
        <f ca="1">IF(M3="","",IF(INDEX(девушки!$A$103:$I$470,$M$3-100,7)="","",INDEX(девушки!$A$103:$I$470,$M$3-100,7)))</f>
        <v/>
      </c>
      <c r="D15" s="70"/>
      <c r="E15" s="70"/>
      <c r="F15" s="70"/>
      <c r="G15" s="101" t="str">
        <f ca="1">IF(M3="","",IF(INDEX(девушки!$A$103:$I$470,$M$3-100,8)="","",CONCATENATE("( ",INDEX(девушки!$A$103:$I$470,$M$3-100,8)," )")))</f>
        <v/>
      </c>
      <c r="H15" s="166" t="e">
        <f ca="1">IF(M3="","",IF(INDEX(девушки!$A$103:$I$470,$M$3-100,10)="","",INDEX(девушки!$A$103:$I$470,$M$3-100,10)))</f>
        <v>#REF!</v>
      </c>
      <c r="I15" s="166"/>
      <c r="J15" s="166"/>
      <c r="K15" s="166"/>
      <c r="L15" s="166"/>
      <c r="M15" s="166"/>
      <c r="N15" s="166"/>
      <c r="O15" s="74"/>
      <c r="P15" s="75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  <c r="AV15" s="117"/>
      <c r="AW15" s="117"/>
      <c r="AX15" s="117"/>
      <c r="AY15" s="117"/>
      <c r="AZ15" s="117"/>
      <c r="BA15" s="117"/>
      <c r="BB15" s="117"/>
      <c r="BC15" s="117"/>
      <c r="BD15" s="117"/>
      <c r="BE15" s="117"/>
      <c r="BF15" s="117"/>
      <c r="BG15" s="117"/>
      <c r="BH15" s="117"/>
      <c r="BI15" s="117"/>
      <c r="BJ15" s="117"/>
      <c r="BK15" s="117"/>
      <c r="BL15" s="117"/>
      <c r="BM15" s="117"/>
      <c r="BN15" s="117"/>
      <c r="BO15" s="117"/>
      <c r="BP15" s="117"/>
      <c r="BQ15" s="117"/>
      <c r="BR15" s="117"/>
      <c r="BS15" s="117"/>
      <c r="BT15" s="117"/>
      <c r="BU15" s="117"/>
      <c r="BV15" s="117"/>
      <c r="BW15" s="117"/>
      <c r="BX15" s="117"/>
      <c r="BY15" s="117"/>
      <c r="BZ15" s="117"/>
      <c r="CA15" s="117"/>
      <c r="CB15" s="117"/>
      <c r="CC15" s="117"/>
      <c r="CD15" s="117"/>
      <c r="CE15" s="117"/>
      <c r="CF15" s="117"/>
      <c r="CG15" s="117"/>
      <c r="CH15" s="117"/>
      <c r="CI15" s="117"/>
      <c r="CJ15" s="117"/>
      <c r="CK15" s="117"/>
      <c r="CL15" s="117"/>
      <c r="CM15" s="117"/>
      <c r="CN15" s="117"/>
      <c r="CO15" s="117"/>
      <c r="CP15" s="117"/>
      <c r="CQ15" s="117"/>
      <c r="CR15" s="117"/>
      <c r="CS15" s="117"/>
      <c r="CT15" s="117"/>
      <c r="CU15" s="117"/>
      <c r="CV15" s="117"/>
      <c r="CW15" s="117"/>
      <c r="CX15" s="117"/>
      <c r="CY15" s="117"/>
      <c r="CZ15" s="117"/>
      <c r="DA15" s="117"/>
      <c r="DB15" s="117"/>
      <c r="DC15" s="117"/>
      <c r="DD15" s="117"/>
      <c r="DE15" s="117"/>
      <c r="DF15" s="117"/>
      <c r="DG15" s="117"/>
      <c r="DH15" s="117"/>
      <c r="DI15" s="117"/>
      <c r="DJ15" s="117"/>
      <c r="DK15" s="117"/>
      <c r="DL15" s="117"/>
      <c r="DM15" s="117"/>
      <c r="DN15" s="117"/>
      <c r="DO15" s="117"/>
      <c r="DP15" s="117"/>
      <c r="DQ15" s="117"/>
      <c r="DR15" s="117"/>
      <c r="DS15" s="117"/>
      <c r="DT15" s="117"/>
      <c r="DU15" s="117"/>
      <c r="DV15" s="117"/>
      <c r="DW15" s="117"/>
      <c r="DX15" s="117"/>
      <c r="DY15" s="117"/>
      <c r="DZ15" s="117"/>
      <c r="EA15" s="117"/>
      <c r="EB15" s="117"/>
      <c r="EC15" s="117"/>
      <c r="ED15" s="117"/>
      <c r="EE15" s="117"/>
      <c r="EF15" s="117"/>
      <c r="EG15" s="117"/>
      <c r="EH15" s="117"/>
      <c r="EI15" s="117"/>
      <c r="EJ15" s="117"/>
      <c r="EK15" s="117"/>
      <c r="EL15" s="117"/>
      <c r="EM15" s="117"/>
      <c r="EN15" s="117"/>
      <c r="EO15" s="117"/>
      <c r="EP15" s="117"/>
      <c r="EQ15" s="117"/>
      <c r="ER15" s="117"/>
    </row>
    <row r="16" spans="2:148" s="64" customFormat="1" ht="9.9499999999999993" customHeight="1">
      <c r="B16" s="65"/>
      <c r="C16" s="66" t="s">
        <v>130</v>
      </c>
      <c r="D16" s="66"/>
      <c r="E16" s="66"/>
      <c r="F16" s="66"/>
      <c r="G16" s="66"/>
      <c r="H16" s="153" t="s">
        <v>117</v>
      </c>
      <c r="I16" s="153"/>
      <c r="J16" s="153"/>
      <c r="K16" s="153"/>
      <c r="L16" s="153"/>
      <c r="M16" s="153"/>
      <c r="N16" s="66"/>
      <c r="O16" s="66"/>
      <c r="P16" s="69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6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6"/>
      <c r="CF16" s="116"/>
      <c r="CG16" s="116"/>
      <c r="CH16" s="116"/>
      <c r="CI16" s="116"/>
      <c r="CJ16" s="116"/>
      <c r="CK16" s="116"/>
      <c r="CL16" s="116"/>
      <c r="CM16" s="116"/>
      <c r="CN16" s="116"/>
      <c r="CO16" s="116"/>
      <c r="CP16" s="116"/>
      <c r="CQ16" s="116"/>
      <c r="CR16" s="116"/>
      <c r="CS16" s="116"/>
      <c r="CT16" s="116"/>
      <c r="CU16" s="116"/>
      <c r="CV16" s="116"/>
      <c r="CW16" s="116"/>
      <c r="CX16" s="116"/>
      <c r="CY16" s="116"/>
      <c r="CZ16" s="116"/>
      <c r="DA16" s="116"/>
      <c r="DB16" s="116"/>
      <c r="DC16" s="116"/>
      <c r="DD16" s="116"/>
      <c r="DE16" s="116"/>
      <c r="DF16" s="116"/>
      <c r="DG16" s="116"/>
      <c r="DH16" s="116"/>
      <c r="DI16" s="116"/>
      <c r="DJ16" s="116"/>
      <c r="DK16" s="116"/>
      <c r="DL16" s="116"/>
      <c r="DM16" s="116"/>
      <c r="DN16" s="116"/>
      <c r="DO16" s="116"/>
      <c r="DP16" s="116"/>
      <c r="DQ16" s="116"/>
      <c r="DR16" s="116"/>
      <c r="DS16" s="116"/>
      <c r="DT16" s="116"/>
      <c r="DU16" s="116"/>
      <c r="DV16" s="116"/>
      <c r="DW16" s="116"/>
      <c r="DX16" s="116"/>
      <c r="DY16" s="116"/>
      <c r="DZ16" s="116"/>
      <c r="EA16" s="116"/>
      <c r="EB16" s="116"/>
      <c r="EC16" s="116"/>
      <c r="ED16" s="116"/>
      <c r="EE16" s="116"/>
      <c r="EF16" s="116"/>
      <c r="EG16" s="116"/>
      <c r="EH16" s="116"/>
      <c r="EI16" s="116"/>
      <c r="EJ16" s="116"/>
      <c r="EK16" s="116"/>
      <c r="EL16" s="116"/>
      <c r="EM16" s="116"/>
      <c r="EN16" s="116"/>
      <c r="EO16" s="116"/>
      <c r="EP16" s="116"/>
      <c r="EQ16" s="116"/>
      <c r="ER16" s="116"/>
    </row>
    <row r="17" spans="2:148" s="64" customFormat="1" ht="9.9499999999999993" customHeight="1">
      <c r="B17" s="65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9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6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6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6"/>
      <c r="DH17" s="116"/>
      <c r="DI17" s="116"/>
      <c r="DJ17" s="116"/>
      <c r="DK17" s="116"/>
      <c r="DL17" s="116"/>
      <c r="DM17" s="116"/>
      <c r="DN17" s="116"/>
      <c r="DO17" s="116"/>
      <c r="DP17" s="116"/>
      <c r="DQ17" s="116"/>
      <c r="DR17" s="116"/>
      <c r="DS17" s="116"/>
      <c r="DT17" s="116"/>
      <c r="DU17" s="116"/>
      <c r="DV17" s="116"/>
      <c r="DW17" s="116"/>
      <c r="DX17" s="116"/>
      <c r="DY17" s="116"/>
      <c r="DZ17" s="116"/>
      <c r="EA17" s="116"/>
      <c r="EB17" s="116"/>
      <c r="EC17" s="116"/>
      <c r="ED17" s="116"/>
      <c r="EE17" s="116"/>
      <c r="EF17" s="116"/>
      <c r="EG17" s="116"/>
      <c r="EH17" s="116"/>
      <c r="EI17" s="116"/>
      <c r="EJ17" s="116"/>
      <c r="EK17" s="116"/>
      <c r="EL17" s="116"/>
      <c r="EM17" s="116"/>
      <c r="EN17" s="116"/>
      <c r="EO17" s="116"/>
      <c r="EP17" s="116"/>
      <c r="EQ17" s="116"/>
      <c r="ER17" s="116"/>
    </row>
    <row r="18" spans="2:148" ht="26.25" customHeight="1">
      <c r="B18" s="55"/>
      <c r="C18" s="105" t="e">
        <f ca="1">IF(M3="","",IF(INDEX(девушки!$A$103:$I$470,$M$3-100,11)="","",INDEX(девушки!$A$103:$I$470,$M$3-100,11)))</f>
        <v>#REF!</v>
      </c>
      <c r="D18" s="70"/>
      <c r="E18" s="70"/>
      <c r="F18" s="70"/>
      <c r="G18" s="70"/>
      <c r="H18" s="70"/>
      <c r="I18" s="70"/>
      <c r="J18" s="70"/>
      <c r="K18" s="51"/>
      <c r="L18" s="103" t="e">
        <f ca="1">IF(M3="","",IF(INDEX(девушки!$A$103:$I$470,$M$3-100,12)="","",INDEX(девушки!$A$103:$I$470,$M$3-100,12)))</f>
        <v>#REF!</v>
      </c>
      <c r="M18" s="104"/>
      <c r="N18" s="120" t="e">
        <f ca="1">IF(M3="","",IF(INDEX(девушки!$A$103:$I$470,$M$3-100,13)="","",INDEX(девушки!$A$103:$I$470,$M$3-100,13)))</f>
        <v>#REF!</v>
      </c>
      <c r="O18" s="51"/>
      <c r="P18" s="57"/>
    </row>
    <row r="19" spans="2:148" s="64" customFormat="1" ht="14.25" customHeight="1">
      <c r="B19" s="65"/>
      <c r="C19" s="66" t="s">
        <v>126</v>
      </c>
      <c r="D19" s="66"/>
      <c r="E19" s="66"/>
      <c r="F19" s="66"/>
      <c r="G19" s="66"/>
      <c r="H19" s="66"/>
      <c r="I19" s="66"/>
      <c r="J19" s="154"/>
      <c r="K19" s="154"/>
      <c r="L19" s="67" t="s">
        <v>127</v>
      </c>
      <c r="M19" s="102"/>
      <c r="N19" s="67" t="s">
        <v>141</v>
      </c>
      <c r="O19" s="66"/>
      <c r="P19" s="69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6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6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6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6"/>
      <c r="DH19" s="116"/>
      <c r="DI19" s="116"/>
      <c r="DJ19" s="116"/>
      <c r="DK19" s="116"/>
      <c r="DL19" s="116"/>
      <c r="DM19" s="116"/>
      <c r="DN19" s="116"/>
      <c r="DO19" s="116"/>
      <c r="DP19" s="116"/>
      <c r="DQ19" s="116"/>
      <c r="DR19" s="116"/>
      <c r="DS19" s="116"/>
      <c r="DT19" s="116"/>
      <c r="DU19" s="116"/>
      <c r="DV19" s="116"/>
      <c r="DW19" s="116"/>
      <c r="DX19" s="116"/>
      <c r="DY19" s="116"/>
      <c r="DZ19" s="116"/>
      <c r="EA19" s="116"/>
      <c r="EB19" s="116"/>
      <c r="EC19" s="116"/>
      <c r="ED19" s="116"/>
      <c r="EE19" s="116"/>
      <c r="EF19" s="116"/>
      <c r="EG19" s="116"/>
      <c r="EH19" s="116"/>
      <c r="EI19" s="116"/>
      <c r="EJ19" s="116"/>
      <c r="EK19" s="116"/>
      <c r="EL19" s="116"/>
      <c r="EM19" s="116"/>
      <c r="EN19" s="116"/>
      <c r="EO19" s="116"/>
      <c r="EP19" s="116"/>
      <c r="EQ19" s="116"/>
      <c r="ER19" s="116"/>
    </row>
    <row r="20" spans="2:148" s="64" customFormat="1" ht="21" customHeight="1">
      <c r="B20" s="65"/>
      <c r="C20" s="66"/>
      <c r="D20" s="66"/>
      <c r="E20" s="66"/>
      <c r="F20" s="66"/>
      <c r="G20" s="66"/>
      <c r="H20" s="66"/>
      <c r="I20" s="66"/>
      <c r="J20" s="68"/>
      <c r="K20" s="68"/>
      <c r="L20" s="66"/>
      <c r="M20" s="68"/>
      <c r="N20" s="68"/>
      <c r="O20" s="66"/>
      <c r="P20" s="69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6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6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6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6"/>
      <c r="DH20" s="116"/>
      <c r="DI20" s="116"/>
      <c r="DJ20" s="116"/>
      <c r="DK20" s="116"/>
      <c r="DL20" s="116"/>
      <c r="DM20" s="116"/>
      <c r="DN20" s="116"/>
      <c r="DO20" s="116"/>
      <c r="DP20" s="116"/>
      <c r="DQ20" s="116"/>
      <c r="DR20" s="116"/>
      <c r="DS20" s="116"/>
      <c r="DT20" s="116"/>
      <c r="DU20" s="116"/>
      <c r="DV20" s="116"/>
      <c r="DW20" s="116"/>
      <c r="DX20" s="116"/>
      <c r="DY20" s="116"/>
      <c r="DZ20" s="116"/>
      <c r="EA20" s="116"/>
      <c r="EB20" s="116"/>
      <c r="EC20" s="116"/>
      <c r="ED20" s="116"/>
      <c r="EE20" s="116"/>
      <c r="EF20" s="116"/>
      <c r="EG20" s="116"/>
      <c r="EH20" s="116"/>
      <c r="EI20" s="116"/>
      <c r="EJ20" s="116"/>
      <c r="EK20" s="116"/>
      <c r="EL20" s="116"/>
      <c r="EM20" s="116"/>
      <c r="EN20" s="116"/>
      <c r="EO20" s="116"/>
      <c r="EP20" s="116"/>
      <c r="EQ20" s="116"/>
      <c r="ER20" s="116"/>
    </row>
    <row r="21" spans="2:148" s="64" customFormat="1" ht="17.25" customHeight="1">
      <c r="B21" s="65"/>
      <c r="C21" s="76" t="s">
        <v>131</v>
      </c>
      <c r="D21" s="77"/>
      <c r="E21" s="78"/>
      <c r="F21" s="109" t="s">
        <v>142</v>
      </c>
      <c r="G21" s="78"/>
      <c r="H21" s="78"/>
      <c r="I21" s="79"/>
      <c r="J21" s="168" t="s">
        <v>143</v>
      </c>
      <c r="K21" s="169"/>
      <c r="L21" s="110" t="s">
        <v>132</v>
      </c>
      <c r="M21" s="110" t="s">
        <v>133</v>
      </c>
      <c r="N21" s="110" t="s">
        <v>134</v>
      </c>
      <c r="O21" s="66"/>
      <c r="P21" s="69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6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6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6"/>
      <c r="DH21" s="116"/>
      <c r="DI21" s="116"/>
      <c r="DJ21" s="116"/>
      <c r="DK21" s="116"/>
      <c r="DL21" s="116"/>
      <c r="DM21" s="116"/>
      <c r="DN21" s="116"/>
      <c r="DO21" s="116"/>
      <c r="DP21" s="116"/>
      <c r="DQ21" s="116"/>
      <c r="DR21" s="116"/>
      <c r="DS21" s="116"/>
      <c r="DT21" s="116"/>
      <c r="DU21" s="116"/>
      <c r="DV21" s="116"/>
      <c r="DW21" s="116"/>
      <c r="DX21" s="116"/>
      <c r="DY21" s="116"/>
      <c r="DZ21" s="116"/>
      <c r="EA21" s="116"/>
      <c r="EB21" s="116"/>
      <c r="EC21" s="116"/>
      <c r="ED21" s="116"/>
      <c r="EE21" s="116"/>
      <c r="EF21" s="116"/>
      <c r="EG21" s="116"/>
      <c r="EH21" s="116"/>
      <c r="EI21" s="116"/>
      <c r="EJ21" s="116"/>
      <c r="EK21" s="116"/>
      <c r="EL21" s="116"/>
      <c r="EM21" s="116"/>
      <c r="EN21" s="116"/>
      <c r="EO21" s="116"/>
      <c r="EP21" s="116"/>
      <c r="EQ21" s="116"/>
      <c r="ER21" s="116"/>
    </row>
    <row r="22" spans="2:148" s="64" customFormat="1" ht="24.75" customHeight="1">
      <c r="B22" s="65"/>
      <c r="C22" s="80" t="s">
        <v>135</v>
      </c>
      <c r="D22" s="81"/>
      <c r="E22" s="82"/>
      <c r="F22" s="82"/>
      <c r="G22" s="82"/>
      <c r="H22" s="82"/>
      <c r="I22" s="81"/>
      <c r="J22" s="83"/>
      <c r="K22" s="81"/>
      <c r="L22" s="84"/>
      <c r="M22" s="84"/>
      <c r="N22" s="84"/>
      <c r="O22" s="66"/>
      <c r="P22" s="69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6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6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6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6"/>
      <c r="DH22" s="116"/>
      <c r="DI22" s="116"/>
      <c r="DJ22" s="116"/>
      <c r="DK22" s="116"/>
      <c r="DL22" s="116"/>
      <c r="DM22" s="116"/>
      <c r="DN22" s="116"/>
      <c r="DO22" s="116"/>
      <c r="DP22" s="116"/>
      <c r="DQ22" s="116"/>
      <c r="DR22" s="116"/>
      <c r="DS22" s="116"/>
      <c r="DT22" s="116"/>
      <c r="DU22" s="116"/>
      <c r="DV22" s="116"/>
      <c r="DW22" s="116"/>
      <c r="DX22" s="116"/>
      <c r="DY22" s="116"/>
      <c r="DZ22" s="116"/>
      <c r="EA22" s="116"/>
      <c r="EB22" s="116"/>
      <c r="EC22" s="116"/>
      <c r="ED22" s="116"/>
      <c r="EE22" s="116"/>
      <c r="EF22" s="116"/>
      <c r="EG22" s="116"/>
      <c r="EH22" s="116"/>
      <c r="EI22" s="116"/>
      <c r="EJ22" s="116"/>
      <c r="EK22" s="116"/>
      <c r="EL22" s="116"/>
      <c r="EM22" s="116"/>
      <c r="EN22" s="116"/>
      <c r="EO22" s="116"/>
      <c r="EP22" s="116"/>
      <c r="EQ22" s="116"/>
      <c r="ER22" s="116"/>
    </row>
    <row r="23" spans="2:148" s="64" customFormat="1" ht="24.75" customHeight="1">
      <c r="B23" s="65"/>
      <c r="C23" s="80" t="s">
        <v>136</v>
      </c>
      <c r="D23" s="81"/>
      <c r="E23" s="82"/>
      <c r="F23" s="82"/>
      <c r="G23" s="82"/>
      <c r="H23" s="82"/>
      <c r="I23" s="81"/>
      <c r="J23" s="83"/>
      <c r="K23" s="81"/>
      <c r="L23" s="84"/>
      <c r="M23" s="84"/>
      <c r="N23" s="84"/>
      <c r="O23" s="66"/>
      <c r="P23" s="69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6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6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6"/>
      <c r="DH23" s="116"/>
      <c r="DI23" s="116"/>
      <c r="DJ23" s="116"/>
      <c r="DK23" s="116"/>
      <c r="DL23" s="116"/>
      <c r="DM23" s="116"/>
      <c r="DN23" s="116"/>
      <c r="DO23" s="116"/>
      <c r="DP23" s="116"/>
      <c r="DQ23" s="116"/>
      <c r="DR23" s="116"/>
      <c r="DS23" s="116"/>
      <c r="DT23" s="116"/>
      <c r="DU23" s="116"/>
      <c r="DV23" s="116"/>
      <c r="DW23" s="116"/>
      <c r="DX23" s="116"/>
      <c r="DY23" s="116"/>
      <c r="DZ23" s="116"/>
      <c r="EA23" s="116"/>
      <c r="EB23" s="116"/>
      <c r="EC23" s="116"/>
      <c r="ED23" s="116"/>
      <c r="EE23" s="116"/>
      <c r="EF23" s="116"/>
      <c r="EG23" s="116"/>
      <c r="EH23" s="116"/>
      <c r="EI23" s="116"/>
      <c r="EJ23" s="116"/>
      <c r="EK23" s="116"/>
      <c r="EL23" s="116"/>
      <c r="EM23" s="116"/>
      <c r="EN23" s="116"/>
      <c r="EO23" s="116"/>
      <c r="EP23" s="116"/>
      <c r="EQ23" s="116"/>
      <c r="ER23" s="116"/>
    </row>
    <row r="24" spans="2:148" s="64" customFormat="1" ht="24.75" customHeight="1">
      <c r="B24" s="65"/>
      <c r="C24" s="85" t="s">
        <v>137</v>
      </c>
      <c r="D24" s="86"/>
      <c r="E24" s="87"/>
      <c r="F24" s="87"/>
      <c r="G24" s="87"/>
      <c r="H24" s="87"/>
      <c r="I24" s="86"/>
      <c r="J24" s="88"/>
      <c r="K24" s="86"/>
      <c r="L24" s="84"/>
      <c r="M24" s="84"/>
      <c r="N24" s="84"/>
      <c r="O24" s="66"/>
      <c r="P24" s="69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6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6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6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6"/>
      <c r="DH24" s="116"/>
      <c r="DI24" s="116"/>
      <c r="DJ24" s="116"/>
      <c r="DK24" s="116"/>
      <c r="DL24" s="116"/>
      <c r="DM24" s="116"/>
      <c r="DN24" s="116"/>
      <c r="DO24" s="116"/>
      <c r="DP24" s="116"/>
      <c r="DQ24" s="116"/>
      <c r="DR24" s="116"/>
      <c r="DS24" s="116"/>
      <c r="DT24" s="116"/>
      <c r="DU24" s="116"/>
      <c r="DV24" s="116"/>
      <c r="DW24" s="116"/>
      <c r="DX24" s="116"/>
      <c r="DY24" s="116"/>
      <c r="DZ24" s="116"/>
      <c r="EA24" s="116"/>
      <c r="EB24" s="116"/>
      <c r="EC24" s="116"/>
      <c r="ED24" s="116"/>
      <c r="EE24" s="116"/>
      <c r="EF24" s="116"/>
      <c r="EG24" s="116"/>
      <c r="EH24" s="116"/>
      <c r="EI24" s="116"/>
      <c r="EJ24" s="116"/>
      <c r="EK24" s="116"/>
      <c r="EL24" s="116"/>
      <c r="EM24" s="116"/>
      <c r="EN24" s="116"/>
      <c r="EO24" s="116"/>
      <c r="EP24" s="116"/>
      <c r="EQ24" s="116"/>
      <c r="ER24" s="116"/>
    </row>
    <row r="25" spans="2:148" ht="10.5" customHeight="1">
      <c r="B25" s="89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1"/>
    </row>
    <row r="27" spans="2:148" ht="18.75" customHeight="1"/>
    <row r="29" spans="2:148" ht="3.75" customHeight="1">
      <c r="B29" s="5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4"/>
    </row>
    <row r="30" spans="2:148" ht="26.25" customHeight="1">
      <c r="B30" s="55"/>
      <c r="C30" s="51"/>
      <c r="D30" s="51"/>
      <c r="E30" s="51"/>
      <c r="F30" s="51"/>
      <c r="G30" s="56"/>
      <c r="H30" s="51"/>
      <c r="I30" s="51"/>
      <c r="J30" s="51"/>
      <c r="K30" s="51"/>
      <c r="L30" s="51"/>
      <c r="M30" s="99" t="s">
        <v>122</v>
      </c>
      <c r="N30" s="159"/>
      <c r="O30" s="160"/>
      <c r="P30" s="57"/>
    </row>
    <row r="31" spans="2:148" s="93" customFormat="1" ht="35.25" customHeight="1">
      <c r="B31" s="94"/>
      <c r="C31" s="149" t="e">
        <f ca="1">IF(M3="","",IF(INDEX(девушки!$A$103:$I$470,$M$3+1-100,14)="","",INDEX(девушки!$A$103:$I$470,$M$3+1-100,14)))</f>
        <v>#REF!</v>
      </c>
      <c r="D31" s="150"/>
      <c r="E31" s="95"/>
      <c r="F31" s="164"/>
      <c r="G31" s="165"/>
      <c r="H31" s="51"/>
      <c r="I31" s="96"/>
      <c r="J31" s="162" t="str">
        <f ca="1">IF(M3="","",IF(INDEX(девушки!$A$103:$I$470,$M$3+1-100,1)="","",INDEX(девушки!$A$103:$I$470,$M$3+1-100,1)))</f>
        <v/>
      </c>
      <c r="K31" s="163"/>
      <c r="L31" s="96"/>
      <c r="M31" s="99" t="s">
        <v>140</v>
      </c>
      <c r="N31" s="119" t="str">
        <f ca="1">IF(M3="","",CONCATENATE(IF(INDEX(девушки!$A$103:$I$470,$M$3+1-100,6)="","",INDEX(девушки!$A$103:$I$470,$M$3+1-100,6)),"  ",IF(INDEX(девушки!$A$103:$I$470,$M$3+1-100,8)="","",INDEX(девушки!$A$103:$I$470,$M$3+1-100,8))))</f>
        <v xml:space="preserve">  </v>
      </c>
      <c r="O31" s="97"/>
      <c r="P31" s="98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114"/>
      <c r="BD31" s="114"/>
      <c r="BE31" s="114"/>
      <c r="BF31" s="114"/>
      <c r="BG31" s="114"/>
      <c r="BH31" s="114"/>
      <c r="BI31" s="114"/>
      <c r="BJ31" s="114"/>
      <c r="BK31" s="114"/>
      <c r="BL31" s="114"/>
      <c r="BM31" s="114"/>
      <c r="BN31" s="114"/>
      <c r="BO31" s="114"/>
      <c r="BP31" s="114"/>
      <c r="BQ31" s="114"/>
      <c r="BR31" s="114"/>
      <c r="BS31" s="114"/>
      <c r="BT31" s="114"/>
      <c r="BU31" s="114"/>
      <c r="BV31" s="114"/>
      <c r="BW31" s="114"/>
      <c r="BX31" s="114"/>
      <c r="BY31" s="114"/>
      <c r="BZ31" s="114"/>
      <c r="CA31" s="114"/>
      <c r="CB31" s="114"/>
      <c r="CC31" s="114"/>
      <c r="CD31" s="114"/>
      <c r="CE31" s="114"/>
      <c r="CF31" s="114"/>
      <c r="CG31" s="114"/>
      <c r="CH31" s="114"/>
      <c r="CI31" s="114"/>
      <c r="CJ31" s="114"/>
      <c r="CK31" s="114"/>
      <c r="CL31" s="114"/>
      <c r="CM31" s="114"/>
      <c r="CN31" s="114"/>
      <c r="CO31" s="114"/>
      <c r="CP31" s="114"/>
      <c r="CQ31" s="114"/>
      <c r="CR31" s="114"/>
      <c r="CS31" s="114"/>
      <c r="CT31" s="114"/>
      <c r="CU31" s="114"/>
      <c r="CV31" s="114"/>
      <c r="CW31" s="114"/>
      <c r="CX31" s="114"/>
      <c r="CY31" s="114"/>
      <c r="CZ31" s="114"/>
      <c r="DA31" s="114"/>
      <c r="DB31" s="114"/>
      <c r="DC31" s="114"/>
      <c r="DD31" s="114"/>
      <c r="DE31" s="114"/>
      <c r="DF31" s="114"/>
      <c r="DG31" s="114"/>
      <c r="DH31" s="114"/>
      <c r="DI31" s="114"/>
      <c r="DJ31" s="114"/>
      <c r="DK31" s="114"/>
      <c r="DL31" s="114"/>
      <c r="DM31" s="114"/>
      <c r="DN31" s="114"/>
      <c r="DO31" s="114"/>
      <c r="DP31" s="114"/>
      <c r="DQ31" s="114"/>
      <c r="DR31" s="114"/>
      <c r="DS31" s="114"/>
      <c r="DT31" s="114"/>
      <c r="DU31" s="114"/>
      <c r="DV31" s="114"/>
      <c r="DW31" s="114"/>
      <c r="DX31" s="114"/>
      <c r="DY31" s="114"/>
      <c r="DZ31" s="114"/>
      <c r="EA31" s="114"/>
      <c r="EB31" s="114"/>
      <c r="EC31" s="114"/>
      <c r="ED31" s="114"/>
      <c r="EE31" s="114"/>
      <c r="EF31" s="114"/>
      <c r="EG31" s="114"/>
      <c r="EH31" s="114"/>
      <c r="EI31" s="114"/>
      <c r="EJ31" s="114"/>
      <c r="EK31" s="114"/>
      <c r="EL31" s="114"/>
      <c r="EM31" s="114"/>
      <c r="EN31" s="114"/>
      <c r="EO31" s="114"/>
      <c r="EP31" s="114"/>
      <c r="EQ31" s="114"/>
      <c r="ER31" s="114"/>
    </row>
    <row r="32" spans="2:148" s="58" customFormat="1" ht="15.75" customHeight="1">
      <c r="B32" s="59"/>
      <c r="C32" s="156" t="s">
        <v>123</v>
      </c>
      <c r="D32" s="156"/>
      <c r="E32" s="92"/>
      <c r="F32" s="152" t="s">
        <v>138</v>
      </c>
      <c r="G32" s="152"/>
      <c r="H32" s="106"/>
      <c r="I32" s="92"/>
      <c r="J32" s="156" t="s">
        <v>139</v>
      </c>
      <c r="K32" s="156"/>
      <c r="L32" s="60"/>
      <c r="M32" s="60"/>
      <c r="N32" s="60"/>
      <c r="O32" s="60"/>
      <c r="P32" s="61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/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/>
      <c r="CT32" s="115"/>
      <c r="CU32" s="115"/>
      <c r="CV32" s="115"/>
      <c r="CW32" s="115"/>
      <c r="CX32" s="115"/>
      <c r="CY32" s="115"/>
      <c r="CZ32" s="115"/>
      <c r="DA32" s="115"/>
      <c r="DB32" s="115"/>
      <c r="DC32" s="115"/>
      <c r="DD32" s="115"/>
      <c r="DE32" s="115"/>
      <c r="DF32" s="115"/>
      <c r="DG32" s="115"/>
      <c r="DH32" s="115"/>
      <c r="DI32" s="115"/>
      <c r="DJ32" s="115"/>
      <c r="DK32" s="115"/>
      <c r="DL32" s="115"/>
      <c r="DM32" s="115"/>
      <c r="DN32" s="115"/>
      <c r="DO32" s="115"/>
      <c r="DP32" s="115"/>
      <c r="DQ32" s="115"/>
      <c r="DR32" s="115"/>
      <c r="DS32" s="115"/>
      <c r="DT32" s="115"/>
      <c r="DU32" s="115"/>
      <c r="DV32" s="115"/>
      <c r="DW32" s="115"/>
      <c r="DX32" s="115"/>
      <c r="DY32" s="115"/>
      <c r="DZ32" s="115"/>
      <c r="EA32" s="115"/>
      <c r="EB32" s="115"/>
      <c r="EC32" s="115"/>
      <c r="ED32" s="115"/>
      <c r="EE32" s="115"/>
      <c r="EF32" s="115"/>
      <c r="EG32" s="115"/>
      <c r="EH32" s="115"/>
      <c r="EI32" s="115"/>
      <c r="EJ32" s="115"/>
      <c r="EK32" s="115"/>
      <c r="EL32" s="115"/>
      <c r="EM32" s="115"/>
      <c r="EN32" s="115"/>
      <c r="EO32" s="115"/>
      <c r="EP32" s="115"/>
      <c r="EQ32" s="115"/>
      <c r="ER32" s="115"/>
    </row>
    <row r="33" spans="2:148" ht="39.75" customHeight="1">
      <c r="B33" s="55"/>
      <c r="C33" s="161" t="str">
        <f ca="1">IF(M3="","",IF(INDEX(девушки!$A$103:$I$470,$M$3+1-100,2)="","",INDEX(девушки!$A$103:$I$470,$M$3+1-100,2)))</f>
        <v/>
      </c>
      <c r="D33" s="161"/>
      <c r="E33" s="161"/>
      <c r="F33" s="161"/>
      <c r="G33" s="161"/>
      <c r="H33" s="161"/>
      <c r="I33" s="62"/>
      <c r="J33" s="151" t="str">
        <f ca="1">IF(M3="","",IF(INDEX(девушки!$A$103:$I$470,$M$3+1-100,3)="","",INDEX(девушки!$A$103:$I$470,$M$3+1-100,3)))</f>
        <v/>
      </c>
      <c r="K33" s="151"/>
      <c r="L33" s="63"/>
      <c r="M33" s="100" t="str">
        <f ca="1">IF(M3="","",IF(INDEX(девушки!$A$103:$I$470,$M$3+1-100,4)="","",INDEX(девушки!$A$103:$I$470,$M$3+1-100,4)))</f>
        <v/>
      </c>
      <c r="N33" s="51"/>
      <c r="O33" s="51"/>
      <c r="P33" s="57"/>
    </row>
    <row r="34" spans="2:148" s="64" customFormat="1" ht="12.75" customHeight="1">
      <c r="B34" s="65"/>
      <c r="C34" s="66" t="s">
        <v>124</v>
      </c>
      <c r="D34" s="66"/>
      <c r="E34" s="66"/>
      <c r="F34" s="66"/>
      <c r="G34" s="66"/>
      <c r="H34" s="66"/>
      <c r="I34" s="66"/>
      <c r="J34" s="155" t="s">
        <v>114</v>
      </c>
      <c r="K34" s="155"/>
      <c r="L34" s="66"/>
      <c r="M34" s="68" t="s">
        <v>125</v>
      </c>
      <c r="N34" s="66"/>
      <c r="O34" s="66"/>
      <c r="P34" s="69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6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6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6"/>
      <c r="DH34" s="116"/>
      <c r="DI34" s="116"/>
      <c r="DJ34" s="116"/>
      <c r="DK34" s="116"/>
      <c r="DL34" s="116"/>
      <c r="DM34" s="116"/>
      <c r="DN34" s="116"/>
      <c r="DO34" s="116"/>
      <c r="DP34" s="116"/>
      <c r="DQ34" s="116"/>
      <c r="DR34" s="116"/>
      <c r="DS34" s="116"/>
      <c r="DT34" s="116"/>
      <c r="DU34" s="116"/>
      <c r="DV34" s="116"/>
      <c r="DW34" s="116"/>
      <c r="DX34" s="116"/>
      <c r="DY34" s="116"/>
      <c r="DZ34" s="116"/>
      <c r="EA34" s="116"/>
      <c r="EB34" s="116"/>
      <c r="EC34" s="116"/>
      <c r="ED34" s="116"/>
      <c r="EE34" s="116"/>
      <c r="EF34" s="116"/>
      <c r="EG34" s="116"/>
      <c r="EH34" s="116"/>
      <c r="EI34" s="116"/>
      <c r="EJ34" s="116"/>
      <c r="EK34" s="116"/>
      <c r="EL34" s="116"/>
      <c r="EM34" s="116"/>
      <c r="EN34" s="116"/>
      <c r="EO34" s="116"/>
      <c r="EP34" s="116"/>
      <c r="EQ34" s="116"/>
      <c r="ER34" s="116"/>
    </row>
    <row r="35" spans="2:148" s="71" customFormat="1" ht="35.25" customHeight="1">
      <c r="B35" s="72"/>
      <c r="C35" s="108" t="str">
        <f ca="1">IF(M3="","",IF(INDEX(девушки!$A$103:$I$470,$M$3+1-100,5)="","",INDEX(девушки!$A$103:$I$470,$M$3+1-100,5)))</f>
        <v/>
      </c>
      <c r="D35" s="73"/>
      <c r="E35" s="73"/>
      <c r="F35" s="73"/>
      <c r="G35" s="101" t="str">
        <f ca="1">IF(M3="","",IF(INDEX(девушки!$A$103:$I$470,$M$3+1-100,6)="","",CONCATENATE("( ",INDEX(девушки!$A$103:$I$470,$M$3+1-100,6)," )")))</f>
        <v/>
      </c>
      <c r="H35" s="166" t="str">
        <f ca="1">IF(M3="","",IF(INDEX(девушки!$A$103:$I$470,$M$3+1-100,9)="","",INDEX(девушки!$A$103:$I$470,$M$3+1-100,9)))</f>
        <v/>
      </c>
      <c r="I35" s="166"/>
      <c r="J35" s="166"/>
      <c r="K35" s="74"/>
      <c r="L35" s="167"/>
      <c r="M35" s="167"/>
      <c r="N35" s="167"/>
      <c r="O35" s="74"/>
      <c r="P35" s="75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  <c r="AQ35" s="117"/>
      <c r="AR35" s="117"/>
      <c r="AS35" s="117"/>
      <c r="AT35" s="117"/>
      <c r="AU35" s="117"/>
      <c r="AV35" s="117"/>
      <c r="AW35" s="117"/>
      <c r="AX35" s="117"/>
      <c r="AY35" s="117"/>
      <c r="AZ35" s="117"/>
      <c r="BA35" s="117"/>
      <c r="BB35" s="117"/>
      <c r="BC35" s="117"/>
      <c r="BD35" s="117"/>
      <c r="BE35" s="117"/>
      <c r="BF35" s="117"/>
      <c r="BG35" s="117"/>
      <c r="BH35" s="117"/>
      <c r="BI35" s="117"/>
      <c r="BJ35" s="117"/>
      <c r="BK35" s="117"/>
      <c r="BL35" s="117"/>
      <c r="BM35" s="117"/>
      <c r="BN35" s="117"/>
      <c r="BO35" s="117"/>
      <c r="BP35" s="117"/>
      <c r="BQ35" s="117"/>
      <c r="BR35" s="117"/>
      <c r="BS35" s="117"/>
      <c r="BT35" s="117"/>
      <c r="BU35" s="117"/>
      <c r="BV35" s="117"/>
      <c r="BW35" s="117"/>
      <c r="BX35" s="117"/>
      <c r="BY35" s="117"/>
      <c r="BZ35" s="117"/>
      <c r="CA35" s="117"/>
      <c r="CB35" s="117"/>
      <c r="CC35" s="117"/>
      <c r="CD35" s="117"/>
      <c r="CE35" s="117"/>
      <c r="CF35" s="117"/>
      <c r="CG35" s="117"/>
      <c r="CH35" s="117"/>
      <c r="CI35" s="117"/>
      <c r="CJ35" s="117"/>
      <c r="CK35" s="117"/>
      <c r="CL35" s="117"/>
      <c r="CM35" s="117"/>
      <c r="CN35" s="117"/>
      <c r="CO35" s="117"/>
      <c r="CP35" s="117"/>
      <c r="CQ35" s="117"/>
      <c r="CR35" s="117"/>
      <c r="CS35" s="117"/>
      <c r="CT35" s="117"/>
      <c r="CU35" s="117"/>
      <c r="CV35" s="117"/>
      <c r="CW35" s="117"/>
      <c r="CX35" s="117"/>
      <c r="CY35" s="117"/>
      <c r="CZ35" s="117"/>
      <c r="DA35" s="117"/>
      <c r="DB35" s="117"/>
      <c r="DC35" s="117"/>
      <c r="DD35" s="117"/>
      <c r="DE35" s="117"/>
      <c r="DF35" s="117"/>
      <c r="DG35" s="117"/>
      <c r="DH35" s="117"/>
      <c r="DI35" s="117"/>
      <c r="DJ35" s="117"/>
      <c r="DK35" s="117"/>
      <c r="DL35" s="117"/>
      <c r="DM35" s="117"/>
      <c r="DN35" s="117"/>
      <c r="DO35" s="117"/>
      <c r="DP35" s="117"/>
      <c r="DQ35" s="117"/>
      <c r="DR35" s="117"/>
      <c r="DS35" s="117"/>
      <c r="DT35" s="117"/>
      <c r="DU35" s="117"/>
      <c r="DV35" s="117"/>
      <c r="DW35" s="117"/>
      <c r="DX35" s="117"/>
      <c r="DY35" s="117"/>
      <c r="DZ35" s="117"/>
      <c r="EA35" s="117"/>
      <c r="EB35" s="117"/>
      <c r="EC35" s="117"/>
      <c r="ED35" s="117"/>
      <c r="EE35" s="117"/>
      <c r="EF35" s="117"/>
      <c r="EG35" s="117"/>
      <c r="EH35" s="117"/>
      <c r="EI35" s="117"/>
      <c r="EJ35" s="117"/>
      <c r="EK35" s="117"/>
      <c r="EL35" s="117"/>
      <c r="EM35" s="117"/>
      <c r="EN35" s="117"/>
      <c r="EO35" s="117"/>
      <c r="EP35" s="117"/>
      <c r="EQ35" s="117"/>
      <c r="ER35" s="117"/>
    </row>
    <row r="36" spans="2:148" s="64" customFormat="1" ht="11.25" customHeight="1">
      <c r="B36" s="65"/>
      <c r="C36" s="66" t="s">
        <v>128</v>
      </c>
      <c r="D36" s="66"/>
      <c r="E36" s="66"/>
      <c r="F36" s="66"/>
      <c r="G36" s="111"/>
      <c r="H36" s="153" t="s">
        <v>129</v>
      </c>
      <c r="I36" s="153"/>
      <c r="J36" s="153"/>
      <c r="K36" s="66"/>
      <c r="L36" s="154"/>
      <c r="M36" s="154"/>
      <c r="N36" s="154"/>
      <c r="O36" s="66"/>
      <c r="P36" s="69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6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6"/>
      <c r="DH36" s="116"/>
      <c r="DI36" s="116"/>
      <c r="DJ36" s="116"/>
      <c r="DK36" s="116"/>
      <c r="DL36" s="116"/>
      <c r="DM36" s="116"/>
      <c r="DN36" s="116"/>
      <c r="DO36" s="116"/>
      <c r="DP36" s="116"/>
      <c r="DQ36" s="116"/>
      <c r="DR36" s="116"/>
      <c r="DS36" s="116"/>
      <c r="DT36" s="116"/>
      <c r="DU36" s="116"/>
      <c r="DV36" s="116"/>
      <c r="DW36" s="116"/>
      <c r="DX36" s="116"/>
      <c r="DY36" s="116"/>
      <c r="DZ36" s="116"/>
      <c r="EA36" s="116"/>
      <c r="EB36" s="116"/>
      <c r="EC36" s="116"/>
      <c r="ED36" s="116"/>
      <c r="EE36" s="116"/>
      <c r="EF36" s="116"/>
      <c r="EG36" s="116"/>
      <c r="EH36" s="116"/>
      <c r="EI36" s="116"/>
      <c r="EJ36" s="116"/>
      <c r="EK36" s="116"/>
      <c r="EL36" s="116"/>
      <c r="EM36" s="116"/>
      <c r="EN36" s="116"/>
      <c r="EO36" s="116"/>
      <c r="EP36" s="116"/>
      <c r="EQ36" s="116"/>
      <c r="ER36" s="116"/>
    </row>
    <row r="37" spans="2:148" s="71" customFormat="1" ht="24" customHeight="1">
      <c r="B37" s="72"/>
      <c r="C37" s="107" t="str">
        <f ca="1">IF(M3="","",IF(INDEX(девушки!$A$103:$I$470,$M$3+1-100,7)="","",INDEX(девушки!$A$103:$I$470,$M$3+1-100,7)))</f>
        <v/>
      </c>
      <c r="D37" s="70"/>
      <c r="E37" s="70"/>
      <c r="F37" s="70"/>
      <c r="G37" s="101" t="str">
        <f ca="1">IF(M3="","",IF(INDEX(девушки!$A$103:$I$470,$M$3+1-100,8)="","",CONCATENATE("( ",INDEX(девушки!$A$103:$I$470,$M$3+1-100,8)," )")))</f>
        <v/>
      </c>
      <c r="H37" s="166" t="e">
        <f ca="1">IF(M3="","",IF(INDEX(девушки!$A$103:$I$470,$M$3+1-100,10)="","",INDEX(девушки!$A$103:$I$470,$M$3+1-100,10)))</f>
        <v>#REF!</v>
      </c>
      <c r="I37" s="166"/>
      <c r="J37" s="166"/>
      <c r="K37" s="166"/>
      <c r="L37" s="166"/>
      <c r="M37" s="166"/>
      <c r="N37" s="166"/>
      <c r="O37" s="74"/>
      <c r="P37" s="75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7"/>
      <c r="AL37" s="117"/>
      <c r="AM37" s="117"/>
      <c r="AN37" s="117"/>
      <c r="AO37" s="117"/>
      <c r="AP37" s="117"/>
      <c r="AQ37" s="117"/>
      <c r="AR37" s="117"/>
      <c r="AS37" s="117"/>
      <c r="AT37" s="117"/>
      <c r="AU37" s="117"/>
      <c r="AV37" s="117"/>
      <c r="AW37" s="117"/>
      <c r="AX37" s="117"/>
      <c r="AY37" s="117"/>
      <c r="AZ37" s="117"/>
      <c r="BA37" s="117"/>
      <c r="BB37" s="117"/>
      <c r="BC37" s="117"/>
      <c r="BD37" s="117"/>
      <c r="BE37" s="117"/>
      <c r="BF37" s="117"/>
      <c r="BG37" s="117"/>
      <c r="BH37" s="117"/>
      <c r="BI37" s="117"/>
      <c r="BJ37" s="117"/>
      <c r="BK37" s="117"/>
      <c r="BL37" s="117"/>
      <c r="BM37" s="117"/>
      <c r="BN37" s="117"/>
      <c r="BO37" s="117"/>
      <c r="BP37" s="117"/>
      <c r="BQ37" s="117"/>
      <c r="BR37" s="117"/>
      <c r="BS37" s="117"/>
      <c r="BT37" s="117"/>
      <c r="BU37" s="117"/>
      <c r="BV37" s="117"/>
      <c r="BW37" s="117"/>
      <c r="BX37" s="117"/>
      <c r="BY37" s="117"/>
      <c r="BZ37" s="117"/>
      <c r="CA37" s="117"/>
      <c r="CB37" s="117"/>
      <c r="CC37" s="117"/>
      <c r="CD37" s="117"/>
      <c r="CE37" s="117"/>
      <c r="CF37" s="117"/>
      <c r="CG37" s="117"/>
      <c r="CH37" s="117"/>
      <c r="CI37" s="117"/>
      <c r="CJ37" s="117"/>
      <c r="CK37" s="117"/>
      <c r="CL37" s="117"/>
      <c r="CM37" s="117"/>
      <c r="CN37" s="117"/>
      <c r="CO37" s="117"/>
      <c r="CP37" s="117"/>
      <c r="CQ37" s="117"/>
      <c r="CR37" s="117"/>
      <c r="CS37" s="117"/>
      <c r="CT37" s="117"/>
      <c r="CU37" s="117"/>
      <c r="CV37" s="117"/>
      <c r="CW37" s="117"/>
      <c r="CX37" s="117"/>
      <c r="CY37" s="117"/>
      <c r="CZ37" s="117"/>
      <c r="DA37" s="117"/>
      <c r="DB37" s="117"/>
      <c r="DC37" s="117"/>
      <c r="DD37" s="117"/>
      <c r="DE37" s="117"/>
      <c r="DF37" s="117"/>
      <c r="DG37" s="117"/>
      <c r="DH37" s="117"/>
      <c r="DI37" s="117"/>
      <c r="DJ37" s="117"/>
      <c r="DK37" s="117"/>
      <c r="DL37" s="117"/>
      <c r="DM37" s="117"/>
      <c r="DN37" s="117"/>
      <c r="DO37" s="117"/>
      <c r="DP37" s="117"/>
      <c r="DQ37" s="117"/>
      <c r="DR37" s="117"/>
      <c r="DS37" s="117"/>
      <c r="DT37" s="117"/>
      <c r="DU37" s="117"/>
      <c r="DV37" s="117"/>
      <c r="DW37" s="117"/>
      <c r="DX37" s="117"/>
      <c r="DY37" s="117"/>
      <c r="DZ37" s="117"/>
      <c r="EA37" s="117"/>
      <c r="EB37" s="117"/>
      <c r="EC37" s="117"/>
      <c r="ED37" s="117"/>
      <c r="EE37" s="117"/>
      <c r="EF37" s="117"/>
      <c r="EG37" s="117"/>
      <c r="EH37" s="117"/>
      <c r="EI37" s="117"/>
      <c r="EJ37" s="117"/>
      <c r="EK37" s="117"/>
      <c r="EL37" s="117"/>
      <c r="EM37" s="117"/>
      <c r="EN37" s="117"/>
      <c r="EO37" s="117"/>
      <c r="EP37" s="117"/>
      <c r="EQ37" s="117"/>
      <c r="ER37" s="117"/>
    </row>
    <row r="38" spans="2:148" s="64" customFormat="1" ht="9.9499999999999993" customHeight="1">
      <c r="B38" s="65"/>
      <c r="C38" s="66" t="s">
        <v>130</v>
      </c>
      <c r="D38" s="66"/>
      <c r="E38" s="66"/>
      <c r="F38" s="66"/>
      <c r="G38" s="111"/>
      <c r="H38" s="153" t="s">
        <v>117</v>
      </c>
      <c r="I38" s="153"/>
      <c r="J38" s="153"/>
      <c r="K38" s="153"/>
      <c r="L38" s="153"/>
      <c r="M38" s="153"/>
      <c r="N38" s="66"/>
      <c r="O38" s="66"/>
      <c r="P38" s="69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6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6"/>
      <c r="DH38" s="116"/>
      <c r="DI38" s="116"/>
      <c r="DJ38" s="116"/>
      <c r="DK38" s="116"/>
      <c r="DL38" s="116"/>
      <c r="DM38" s="116"/>
      <c r="DN38" s="116"/>
      <c r="DO38" s="116"/>
      <c r="DP38" s="116"/>
      <c r="DQ38" s="116"/>
      <c r="DR38" s="116"/>
      <c r="DS38" s="116"/>
      <c r="DT38" s="116"/>
      <c r="DU38" s="116"/>
      <c r="DV38" s="116"/>
      <c r="DW38" s="116"/>
      <c r="DX38" s="116"/>
      <c r="DY38" s="116"/>
      <c r="DZ38" s="116"/>
      <c r="EA38" s="116"/>
      <c r="EB38" s="116"/>
      <c r="EC38" s="116"/>
      <c r="ED38" s="116"/>
      <c r="EE38" s="116"/>
      <c r="EF38" s="116"/>
      <c r="EG38" s="116"/>
      <c r="EH38" s="116"/>
      <c r="EI38" s="116"/>
      <c r="EJ38" s="116"/>
      <c r="EK38" s="116"/>
      <c r="EL38" s="116"/>
      <c r="EM38" s="116"/>
      <c r="EN38" s="116"/>
      <c r="EO38" s="116"/>
      <c r="EP38" s="116"/>
      <c r="EQ38" s="116"/>
      <c r="ER38" s="116"/>
    </row>
    <row r="39" spans="2:148" s="64" customFormat="1" ht="9.9499999999999993" customHeight="1">
      <c r="B39" s="65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9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6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6"/>
      <c r="DH39" s="116"/>
      <c r="DI39" s="116"/>
      <c r="DJ39" s="116"/>
      <c r="DK39" s="116"/>
      <c r="DL39" s="116"/>
      <c r="DM39" s="116"/>
      <c r="DN39" s="116"/>
      <c r="DO39" s="116"/>
      <c r="DP39" s="116"/>
      <c r="DQ39" s="116"/>
      <c r="DR39" s="116"/>
      <c r="DS39" s="116"/>
      <c r="DT39" s="116"/>
      <c r="DU39" s="116"/>
      <c r="DV39" s="116"/>
      <c r="DW39" s="116"/>
      <c r="DX39" s="116"/>
      <c r="DY39" s="116"/>
      <c r="DZ39" s="116"/>
      <c r="EA39" s="116"/>
      <c r="EB39" s="116"/>
      <c r="EC39" s="116"/>
      <c r="ED39" s="116"/>
      <c r="EE39" s="116"/>
      <c r="EF39" s="116"/>
      <c r="EG39" s="116"/>
      <c r="EH39" s="116"/>
      <c r="EI39" s="116"/>
      <c r="EJ39" s="116"/>
      <c r="EK39" s="116"/>
      <c r="EL39" s="116"/>
      <c r="EM39" s="116"/>
      <c r="EN39" s="116"/>
      <c r="EO39" s="116"/>
      <c r="EP39" s="116"/>
      <c r="EQ39" s="116"/>
      <c r="ER39" s="116"/>
    </row>
    <row r="40" spans="2:148" ht="26.25" customHeight="1">
      <c r="B40" s="55"/>
      <c r="C40" s="105" t="e">
        <f ca="1">IF(M3="","",IF(INDEX(девушки!$A$103:$I$470,$M$3+1-100,11)="","",INDEX(девушки!$A$103:$I$470,$M$3+1-100,11)))</f>
        <v>#REF!</v>
      </c>
      <c r="D40" s="70"/>
      <c r="E40" s="70"/>
      <c r="F40" s="70"/>
      <c r="G40" s="70"/>
      <c r="H40" s="70"/>
      <c r="I40" s="70"/>
      <c r="J40" s="70"/>
      <c r="K40" s="51"/>
      <c r="L40" s="103" t="e">
        <f ca="1">IF(M3="","",IF(INDEX(девушки!$A$103:$I$470,$M$3+1-100,12)="","",INDEX(девушки!$A$103:$I$470,$M$3+1-100,12)))</f>
        <v>#REF!</v>
      </c>
      <c r="M40" s="104"/>
      <c r="N40" s="120" t="e">
        <f ca="1">IF(M3="","",IF(INDEX(девушки!$A$103:$I$470,$M$3+1-100,13)="","",INDEX(девушки!$A$103:$I$470,$M$3+1-100,13)))</f>
        <v>#REF!</v>
      </c>
      <c r="O40" s="51"/>
      <c r="P40" s="57"/>
    </row>
    <row r="41" spans="2:148" s="64" customFormat="1" ht="14.25" customHeight="1">
      <c r="B41" s="65"/>
      <c r="C41" s="66" t="s">
        <v>126</v>
      </c>
      <c r="D41" s="66"/>
      <c r="E41" s="66"/>
      <c r="F41" s="66"/>
      <c r="G41" s="66"/>
      <c r="H41" s="66"/>
      <c r="I41" s="66"/>
      <c r="J41" s="154"/>
      <c r="K41" s="154"/>
      <c r="L41" s="67" t="s">
        <v>127</v>
      </c>
      <c r="M41" s="102"/>
      <c r="N41" s="67" t="s">
        <v>141</v>
      </c>
      <c r="O41" s="66"/>
      <c r="P41" s="69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6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6"/>
      <c r="DH41" s="116"/>
      <c r="DI41" s="116"/>
      <c r="DJ41" s="116"/>
      <c r="DK41" s="116"/>
      <c r="DL41" s="116"/>
      <c r="DM41" s="116"/>
      <c r="DN41" s="116"/>
      <c r="DO41" s="116"/>
      <c r="DP41" s="116"/>
      <c r="DQ41" s="116"/>
      <c r="DR41" s="116"/>
      <c r="DS41" s="116"/>
      <c r="DT41" s="116"/>
      <c r="DU41" s="116"/>
      <c r="DV41" s="116"/>
      <c r="DW41" s="116"/>
      <c r="DX41" s="116"/>
      <c r="DY41" s="116"/>
      <c r="DZ41" s="116"/>
      <c r="EA41" s="116"/>
      <c r="EB41" s="116"/>
      <c r="EC41" s="116"/>
      <c r="ED41" s="116"/>
      <c r="EE41" s="116"/>
      <c r="EF41" s="116"/>
      <c r="EG41" s="116"/>
      <c r="EH41" s="116"/>
      <c r="EI41" s="116"/>
      <c r="EJ41" s="116"/>
      <c r="EK41" s="116"/>
      <c r="EL41" s="116"/>
      <c r="EM41" s="116"/>
      <c r="EN41" s="116"/>
      <c r="EO41" s="116"/>
      <c r="EP41" s="116"/>
      <c r="EQ41" s="116"/>
      <c r="ER41" s="116"/>
    </row>
    <row r="42" spans="2:148" s="64" customFormat="1" ht="21" customHeight="1">
      <c r="B42" s="65"/>
      <c r="C42" s="66"/>
      <c r="D42" s="66"/>
      <c r="E42" s="66"/>
      <c r="F42" s="66"/>
      <c r="G42" s="66"/>
      <c r="H42" s="66"/>
      <c r="I42" s="66"/>
      <c r="J42" s="68"/>
      <c r="K42" s="68"/>
      <c r="L42" s="66"/>
      <c r="M42" s="68"/>
      <c r="N42" s="68"/>
      <c r="O42" s="66"/>
      <c r="P42" s="69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6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6"/>
      <c r="DH42" s="116"/>
      <c r="DI42" s="116"/>
      <c r="DJ42" s="116"/>
      <c r="DK42" s="116"/>
      <c r="DL42" s="116"/>
      <c r="DM42" s="116"/>
      <c r="DN42" s="116"/>
      <c r="DO42" s="116"/>
      <c r="DP42" s="116"/>
      <c r="DQ42" s="116"/>
      <c r="DR42" s="116"/>
      <c r="DS42" s="116"/>
      <c r="DT42" s="116"/>
      <c r="DU42" s="116"/>
      <c r="DV42" s="116"/>
      <c r="DW42" s="116"/>
      <c r="DX42" s="116"/>
      <c r="DY42" s="116"/>
      <c r="DZ42" s="116"/>
      <c r="EA42" s="116"/>
      <c r="EB42" s="116"/>
      <c r="EC42" s="116"/>
      <c r="ED42" s="116"/>
      <c r="EE42" s="116"/>
      <c r="EF42" s="116"/>
      <c r="EG42" s="116"/>
      <c r="EH42" s="116"/>
      <c r="EI42" s="116"/>
      <c r="EJ42" s="116"/>
      <c r="EK42" s="116"/>
      <c r="EL42" s="116"/>
      <c r="EM42" s="116"/>
      <c r="EN42" s="116"/>
      <c r="EO42" s="116"/>
      <c r="EP42" s="116"/>
      <c r="EQ42" s="116"/>
      <c r="ER42" s="116"/>
    </row>
    <row r="43" spans="2:148" s="64" customFormat="1" ht="17.25" customHeight="1">
      <c r="B43" s="65"/>
      <c r="C43" s="76" t="s">
        <v>131</v>
      </c>
      <c r="D43" s="77"/>
      <c r="E43" s="78"/>
      <c r="F43" s="109" t="s">
        <v>142</v>
      </c>
      <c r="G43" s="78"/>
      <c r="H43" s="78"/>
      <c r="I43" s="79"/>
      <c r="J43" s="168" t="s">
        <v>143</v>
      </c>
      <c r="K43" s="169"/>
      <c r="L43" s="110" t="s">
        <v>132</v>
      </c>
      <c r="M43" s="110" t="s">
        <v>133</v>
      </c>
      <c r="N43" s="110" t="s">
        <v>134</v>
      </c>
      <c r="O43" s="66"/>
      <c r="P43" s="69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6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6"/>
      <c r="DH43" s="116"/>
      <c r="DI43" s="116"/>
      <c r="DJ43" s="116"/>
      <c r="DK43" s="116"/>
      <c r="DL43" s="116"/>
      <c r="DM43" s="116"/>
      <c r="DN43" s="116"/>
      <c r="DO43" s="116"/>
      <c r="DP43" s="116"/>
      <c r="DQ43" s="116"/>
      <c r="DR43" s="116"/>
      <c r="DS43" s="116"/>
      <c r="DT43" s="116"/>
      <c r="DU43" s="116"/>
      <c r="DV43" s="116"/>
      <c r="DW43" s="116"/>
      <c r="DX43" s="116"/>
      <c r="DY43" s="116"/>
      <c r="DZ43" s="116"/>
      <c r="EA43" s="116"/>
      <c r="EB43" s="116"/>
      <c r="EC43" s="116"/>
      <c r="ED43" s="116"/>
      <c r="EE43" s="116"/>
      <c r="EF43" s="116"/>
      <c r="EG43" s="116"/>
      <c r="EH43" s="116"/>
      <c r="EI43" s="116"/>
      <c r="EJ43" s="116"/>
      <c r="EK43" s="116"/>
      <c r="EL43" s="116"/>
      <c r="EM43" s="116"/>
      <c r="EN43" s="116"/>
      <c r="EO43" s="116"/>
      <c r="EP43" s="116"/>
      <c r="EQ43" s="116"/>
      <c r="ER43" s="116"/>
    </row>
    <row r="44" spans="2:148" s="64" customFormat="1" ht="24.75" customHeight="1">
      <c r="B44" s="65"/>
      <c r="C44" s="80" t="s">
        <v>135</v>
      </c>
      <c r="D44" s="81"/>
      <c r="E44" s="82"/>
      <c r="F44" s="82"/>
      <c r="G44" s="82"/>
      <c r="H44" s="82"/>
      <c r="I44" s="81"/>
      <c r="J44" s="83"/>
      <c r="K44" s="81"/>
      <c r="L44" s="84"/>
      <c r="M44" s="84"/>
      <c r="N44" s="84"/>
      <c r="O44" s="66"/>
      <c r="P44" s="69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6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6"/>
      <c r="DH44" s="116"/>
      <c r="DI44" s="116"/>
      <c r="DJ44" s="116"/>
      <c r="DK44" s="116"/>
      <c r="DL44" s="116"/>
      <c r="DM44" s="116"/>
      <c r="DN44" s="116"/>
      <c r="DO44" s="116"/>
      <c r="DP44" s="116"/>
      <c r="DQ44" s="116"/>
      <c r="DR44" s="116"/>
      <c r="DS44" s="116"/>
      <c r="DT44" s="116"/>
      <c r="DU44" s="116"/>
      <c r="DV44" s="116"/>
      <c r="DW44" s="116"/>
      <c r="DX44" s="116"/>
      <c r="DY44" s="116"/>
      <c r="DZ44" s="116"/>
      <c r="EA44" s="116"/>
      <c r="EB44" s="116"/>
      <c r="EC44" s="116"/>
      <c r="ED44" s="116"/>
      <c r="EE44" s="116"/>
      <c r="EF44" s="116"/>
      <c r="EG44" s="116"/>
      <c r="EH44" s="116"/>
      <c r="EI44" s="116"/>
      <c r="EJ44" s="116"/>
      <c r="EK44" s="116"/>
      <c r="EL44" s="116"/>
      <c r="EM44" s="116"/>
      <c r="EN44" s="116"/>
      <c r="EO44" s="116"/>
      <c r="EP44" s="116"/>
      <c r="EQ44" s="116"/>
      <c r="ER44" s="116"/>
    </row>
    <row r="45" spans="2:148" s="64" customFormat="1" ht="24.75" customHeight="1">
      <c r="B45" s="65"/>
      <c r="C45" s="80" t="s">
        <v>136</v>
      </c>
      <c r="D45" s="81"/>
      <c r="E45" s="82"/>
      <c r="F45" s="82"/>
      <c r="G45" s="82"/>
      <c r="H45" s="82"/>
      <c r="I45" s="81"/>
      <c r="J45" s="83"/>
      <c r="K45" s="81"/>
      <c r="L45" s="84"/>
      <c r="M45" s="84"/>
      <c r="N45" s="84"/>
      <c r="O45" s="66"/>
      <c r="P45" s="69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6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6"/>
      <c r="DH45" s="116"/>
      <c r="DI45" s="116"/>
      <c r="DJ45" s="116"/>
      <c r="DK45" s="116"/>
      <c r="DL45" s="116"/>
      <c r="DM45" s="116"/>
      <c r="DN45" s="116"/>
      <c r="DO45" s="116"/>
      <c r="DP45" s="116"/>
      <c r="DQ45" s="116"/>
      <c r="DR45" s="116"/>
      <c r="DS45" s="116"/>
      <c r="DT45" s="116"/>
      <c r="DU45" s="116"/>
      <c r="DV45" s="116"/>
      <c r="DW45" s="116"/>
      <c r="DX45" s="116"/>
      <c r="DY45" s="116"/>
      <c r="DZ45" s="116"/>
      <c r="EA45" s="116"/>
      <c r="EB45" s="116"/>
      <c r="EC45" s="116"/>
      <c r="ED45" s="116"/>
      <c r="EE45" s="116"/>
      <c r="EF45" s="116"/>
      <c r="EG45" s="116"/>
      <c r="EH45" s="116"/>
      <c r="EI45" s="116"/>
      <c r="EJ45" s="116"/>
      <c r="EK45" s="116"/>
      <c r="EL45" s="116"/>
      <c r="EM45" s="116"/>
      <c r="EN45" s="116"/>
      <c r="EO45" s="116"/>
      <c r="EP45" s="116"/>
      <c r="EQ45" s="116"/>
      <c r="ER45" s="116"/>
    </row>
    <row r="46" spans="2:148" s="64" customFormat="1" ht="24.75" customHeight="1">
      <c r="B46" s="65"/>
      <c r="C46" s="85" t="s">
        <v>137</v>
      </c>
      <c r="D46" s="86"/>
      <c r="E46" s="87"/>
      <c r="F46" s="87"/>
      <c r="G46" s="87"/>
      <c r="H46" s="87"/>
      <c r="I46" s="86"/>
      <c r="J46" s="88"/>
      <c r="K46" s="86"/>
      <c r="L46" s="84"/>
      <c r="M46" s="84"/>
      <c r="N46" s="84"/>
      <c r="O46" s="66"/>
      <c r="P46" s="69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6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6"/>
      <c r="DH46" s="116"/>
      <c r="DI46" s="116"/>
      <c r="DJ46" s="116"/>
      <c r="DK46" s="116"/>
      <c r="DL46" s="116"/>
      <c r="DM46" s="116"/>
      <c r="DN46" s="116"/>
      <c r="DO46" s="116"/>
      <c r="DP46" s="116"/>
      <c r="DQ46" s="116"/>
      <c r="DR46" s="116"/>
      <c r="DS46" s="116"/>
      <c r="DT46" s="116"/>
      <c r="DU46" s="116"/>
      <c r="DV46" s="116"/>
      <c r="DW46" s="116"/>
      <c r="DX46" s="116"/>
      <c r="DY46" s="116"/>
      <c r="DZ46" s="116"/>
      <c r="EA46" s="116"/>
      <c r="EB46" s="116"/>
      <c r="EC46" s="116"/>
      <c r="ED46" s="116"/>
      <c r="EE46" s="116"/>
      <c r="EF46" s="116"/>
      <c r="EG46" s="116"/>
      <c r="EH46" s="116"/>
      <c r="EI46" s="116"/>
      <c r="EJ46" s="116"/>
      <c r="EK46" s="116"/>
      <c r="EL46" s="116"/>
      <c r="EM46" s="116"/>
      <c r="EN46" s="116"/>
      <c r="EO46" s="116"/>
      <c r="EP46" s="116"/>
      <c r="EQ46" s="116"/>
      <c r="ER46" s="116"/>
    </row>
    <row r="47" spans="2:148" s="64" customFormat="1" ht="10.5" customHeight="1">
      <c r="B47" s="88"/>
      <c r="C47" s="121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6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6"/>
      <c r="DH47" s="116"/>
      <c r="DI47" s="116"/>
      <c r="DJ47" s="116"/>
      <c r="DK47" s="116"/>
      <c r="DL47" s="116"/>
      <c r="DM47" s="116"/>
      <c r="DN47" s="116"/>
      <c r="DO47" s="116"/>
      <c r="DP47" s="116"/>
      <c r="DQ47" s="116"/>
      <c r="DR47" s="116"/>
      <c r="DS47" s="116"/>
      <c r="DT47" s="116"/>
      <c r="DU47" s="116"/>
      <c r="DV47" s="116"/>
      <c r="DW47" s="116"/>
      <c r="DX47" s="116"/>
      <c r="DY47" s="116"/>
      <c r="DZ47" s="116"/>
      <c r="EA47" s="116"/>
      <c r="EB47" s="116"/>
      <c r="EC47" s="116"/>
      <c r="ED47" s="116"/>
      <c r="EE47" s="116"/>
      <c r="EF47" s="116"/>
      <c r="EG47" s="116"/>
      <c r="EH47" s="116"/>
      <c r="EI47" s="116"/>
      <c r="EJ47" s="116"/>
      <c r="EK47" s="116"/>
      <c r="EL47" s="116"/>
      <c r="EM47" s="116"/>
      <c r="EN47" s="116"/>
      <c r="EO47" s="116"/>
      <c r="EP47" s="116"/>
      <c r="EQ47" s="116"/>
      <c r="ER47" s="116"/>
    </row>
    <row r="48" spans="2:148" ht="3.75" customHeight="1"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4"/>
    </row>
    <row r="49" spans="2:148" ht="26.25" customHeight="1">
      <c r="B49" s="55"/>
      <c r="C49" s="51"/>
      <c r="D49" s="51"/>
      <c r="E49" s="51"/>
      <c r="F49" s="51"/>
      <c r="G49" s="56"/>
      <c r="H49" s="51"/>
      <c r="I49" s="51"/>
      <c r="J49" s="51"/>
      <c r="K49" s="51"/>
      <c r="L49" s="51"/>
      <c r="M49" s="99" t="s">
        <v>122</v>
      </c>
      <c r="N49" s="159"/>
      <c r="O49" s="160"/>
      <c r="P49" s="57"/>
    </row>
    <row r="50" spans="2:148" s="93" customFormat="1" ht="35.25" customHeight="1">
      <c r="B50" s="94"/>
      <c r="C50" s="149" t="e">
        <f ca="1">IF(M$3="","",IF(INDEX(девушки!$A$103:$I$470,$M$3+2-100,14)="","",INDEX(девушки!$A$103:$I$470,$M$3+2-100,14)))</f>
        <v>#REF!</v>
      </c>
      <c r="D50" s="150"/>
      <c r="E50" s="95"/>
      <c r="F50" s="164"/>
      <c r="G50" s="165"/>
      <c r="H50" s="51"/>
      <c r="I50" s="96"/>
      <c r="J50" s="162" t="str">
        <f ca="1">IF(M$3="","",IF(INDEX(девушки!$A$103:$I$470,$M$3+2-100,1)="","",INDEX(девушки!$A$103:$I$470,$M$3+2-100,1)))</f>
        <v/>
      </c>
      <c r="K50" s="163"/>
      <c r="L50" s="96"/>
      <c r="M50" s="99" t="s">
        <v>140</v>
      </c>
      <c r="N50" s="119" t="str">
        <f ca="1">IF(M$3="","",CONCATENATE(IF(INDEX(девушки!$A$103:$I$470,$M$3+2-100,6)="","",INDEX(девушки!$A$103:$I$470,$M$3+2-100,6)),"  ",IF(INDEX(девушки!$A$103:$I$470,$M$3+2-100,8)="","",INDEX(девушки!$A$103:$I$470,$M$3+2-100,8))))</f>
        <v xml:space="preserve">  </v>
      </c>
      <c r="O50" s="97"/>
      <c r="P50" s="98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14"/>
      <c r="AN50" s="114"/>
      <c r="AO50" s="114"/>
      <c r="AP50" s="114"/>
      <c r="AQ50" s="114"/>
      <c r="AR50" s="114"/>
      <c r="AS50" s="114"/>
      <c r="AT50" s="114"/>
      <c r="AU50" s="114"/>
      <c r="AV50" s="114"/>
      <c r="AW50" s="114"/>
      <c r="AX50" s="114"/>
      <c r="AY50" s="114"/>
      <c r="AZ50" s="114"/>
      <c r="BA50" s="114"/>
      <c r="BB50" s="114"/>
      <c r="BC50" s="114"/>
      <c r="BD50" s="114"/>
      <c r="BE50" s="114"/>
      <c r="BF50" s="114"/>
      <c r="BG50" s="114"/>
      <c r="BH50" s="114"/>
      <c r="BI50" s="114"/>
      <c r="BJ50" s="114"/>
      <c r="BK50" s="114"/>
      <c r="BL50" s="114"/>
      <c r="BM50" s="114"/>
      <c r="BN50" s="114"/>
      <c r="BO50" s="114"/>
      <c r="BP50" s="114"/>
      <c r="BQ50" s="114"/>
      <c r="BR50" s="114"/>
      <c r="BS50" s="114"/>
      <c r="BT50" s="114"/>
      <c r="BU50" s="114"/>
      <c r="BV50" s="114"/>
      <c r="BW50" s="114"/>
      <c r="BX50" s="114"/>
      <c r="BY50" s="114"/>
      <c r="BZ50" s="114"/>
      <c r="CA50" s="114"/>
      <c r="CB50" s="114"/>
      <c r="CC50" s="114"/>
      <c r="CD50" s="114"/>
      <c r="CE50" s="114"/>
      <c r="CF50" s="114"/>
      <c r="CG50" s="114"/>
      <c r="CH50" s="114"/>
      <c r="CI50" s="114"/>
      <c r="CJ50" s="114"/>
      <c r="CK50" s="114"/>
      <c r="CL50" s="114"/>
      <c r="CM50" s="114"/>
      <c r="CN50" s="114"/>
      <c r="CO50" s="114"/>
      <c r="CP50" s="114"/>
      <c r="CQ50" s="114"/>
      <c r="CR50" s="114"/>
      <c r="CS50" s="114"/>
      <c r="CT50" s="114"/>
      <c r="CU50" s="114"/>
      <c r="CV50" s="114"/>
      <c r="CW50" s="114"/>
      <c r="CX50" s="114"/>
      <c r="CY50" s="114"/>
      <c r="CZ50" s="114"/>
      <c r="DA50" s="114"/>
      <c r="DB50" s="114"/>
      <c r="DC50" s="114"/>
      <c r="DD50" s="114"/>
      <c r="DE50" s="114"/>
      <c r="DF50" s="114"/>
      <c r="DG50" s="114"/>
      <c r="DH50" s="114"/>
      <c r="DI50" s="114"/>
      <c r="DJ50" s="114"/>
      <c r="DK50" s="114"/>
      <c r="DL50" s="114"/>
      <c r="DM50" s="114"/>
      <c r="DN50" s="114"/>
      <c r="DO50" s="114"/>
      <c r="DP50" s="114"/>
      <c r="DQ50" s="114"/>
      <c r="DR50" s="114"/>
      <c r="DS50" s="114"/>
      <c r="DT50" s="114"/>
      <c r="DU50" s="114"/>
      <c r="DV50" s="114"/>
      <c r="DW50" s="114"/>
      <c r="DX50" s="114"/>
      <c r="DY50" s="114"/>
      <c r="DZ50" s="114"/>
      <c r="EA50" s="114"/>
      <c r="EB50" s="114"/>
      <c r="EC50" s="114"/>
      <c r="ED50" s="114"/>
      <c r="EE50" s="114"/>
      <c r="EF50" s="114"/>
      <c r="EG50" s="114"/>
      <c r="EH50" s="114"/>
      <c r="EI50" s="114"/>
      <c r="EJ50" s="114"/>
      <c r="EK50" s="114"/>
      <c r="EL50" s="114"/>
      <c r="EM50" s="114"/>
      <c r="EN50" s="114"/>
      <c r="EO50" s="114"/>
      <c r="EP50" s="114"/>
      <c r="EQ50" s="114"/>
      <c r="ER50" s="114"/>
    </row>
    <row r="51" spans="2:148" s="58" customFormat="1" ht="15.75" customHeight="1">
      <c r="B51" s="59"/>
      <c r="C51" s="156" t="s">
        <v>123</v>
      </c>
      <c r="D51" s="156"/>
      <c r="E51" s="92"/>
      <c r="F51" s="152" t="s">
        <v>138</v>
      </c>
      <c r="G51" s="152"/>
      <c r="H51" s="106"/>
      <c r="I51" s="92"/>
      <c r="J51" s="156" t="s">
        <v>139</v>
      </c>
      <c r="K51" s="156"/>
      <c r="L51" s="60"/>
      <c r="M51" s="60"/>
      <c r="N51" s="60"/>
      <c r="O51" s="60"/>
      <c r="P51" s="61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/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/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/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/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115"/>
      <c r="DM51" s="115"/>
      <c r="DN51" s="115"/>
      <c r="DO51" s="115"/>
      <c r="DP51" s="115"/>
      <c r="DQ51" s="115"/>
      <c r="DR51" s="115"/>
      <c r="DS51" s="115"/>
      <c r="DT51" s="115"/>
      <c r="DU51" s="115"/>
      <c r="DV51" s="115"/>
      <c r="DW51" s="115"/>
      <c r="DX51" s="115"/>
      <c r="DY51" s="115"/>
      <c r="DZ51" s="115"/>
      <c r="EA51" s="115"/>
      <c r="EB51" s="115"/>
      <c r="EC51" s="115"/>
      <c r="ED51" s="115"/>
      <c r="EE51" s="115"/>
      <c r="EF51" s="115"/>
      <c r="EG51" s="115"/>
      <c r="EH51" s="115"/>
      <c r="EI51" s="115"/>
      <c r="EJ51" s="115"/>
      <c r="EK51" s="115"/>
      <c r="EL51" s="115"/>
      <c r="EM51" s="115"/>
      <c r="EN51" s="115"/>
      <c r="EO51" s="115"/>
      <c r="EP51" s="115"/>
      <c r="EQ51" s="115"/>
      <c r="ER51" s="115"/>
    </row>
    <row r="52" spans="2:148" ht="39.75" customHeight="1">
      <c r="B52" s="55"/>
      <c r="C52" s="161" t="str">
        <f ca="1">IF(M$3="","",IF(INDEX(девушки!$A$103:$I$470,$M$3+2-100,2)="","",INDEX(девушки!$A$103:$I$470,$M$3+2-100,2)))</f>
        <v/>
      </c>
      <c r="D52" s="161"/>
      <c r="E52" s="161"/>
      <c r="F52" s="161"/>
      <c r="G52" s="161"/>
      <c r="H52" s="161"/>
      <c r="I52" s="62"/>
      <c r="J52" s="151" t="str">
        <f ca="1">IF(M$3="","",IF(INDEX(девушки!$A$103:$I$470,$M$3+2-100,3)="","",INDEX(девушки!$A$103:$I$470,$M$3+2-100,3)))</f>
        <v/>
      </c>
      <c r="K52" s="151"/>
      <c r="L52" s="63"/>
      <c r="M52" s="100" t="str">
        <f ca="1">IF(M$3="","",IF(INDEX(девушки!$A$103:$I$470,$M$3+2-100,4)="","",INDEX(девушки!$A$103:$I$470,$M$3+2-100,4)))</f>
        <v/>
      </c>
      <c r="N52" s="51"/>
      <c r="O52" s="51"/>
      <c r="P52" s="57"/>
    </row>
    <row r="53" spans="2:148" s="64" customFormat="1" ht="12.75" customHeight="1">
      <c r="B53" s="65"/>
      <c r="C53" s="66" t="s">
        <v>124</v>
      </c>
      <c r="D53" s="66"/>
      <c r="E53" s="66"/>
      <c r="F53" s="66"/>
      <c r="G53" s="66"/>
      <c r="H53" s="66"/>
      <c r="I53" s="66"/>
      <c r="J53" s="155" t="s">
        <v>114</v>
      </c>
      <c r="K53" s="155"/>
      <c r="L53" s="66"/>
      <c r="M53" s="68" t="s">
        <v>125</v>
      </c>
      <c r="N53" s="66"/>
      <c r="O53" s="66"/>
      <c r="P53" s="69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  <c r="DK53" s="116"/>
      <c r="DL53" s="116"/>
      <c r="DM53" s="116"/>
      <c r="DN53" s="116"/>
      <c r="DO53" s="116"/>
      <c r="DP53" s="116"/>
      <c r="DQ53" s="116"/>
      <c r="DR53" s="116"/>
      <c r="DS53" s="116"/>
      <c r="DT53" s="116"/>
      <c r="DU53" s="116"/>
      <c r="DV53" s="116"/>
      <c r="DW53" s="116"/>
      <c r="DX53" s="116"/>
      <c r="DY53" s="116"/>
      <c r="DZ53" s="116"/>
      <c r="EA53" s="116"/>
      <c r="EB53" s="116"/>
      <c r="EC53" s="116"/>
      <c r="ED53" s="116"/>
      <c r="EE53" s="116"/>
      <c r="EF53" s="116"/>
      <c r="EG53" s="116"/>
      <c r="EH53" s="116"/>
      <c r="EI53" s="116"/>
      <c r="EJ53" s="116"/>
      <c r="EK53" s="116"/>
      <c r="EL53" s="116"/>
      <c r="EM53" s="116"/>
      <c r="EN53" s="116"/>
      <c r="EO53" s="116"/>
      <c r="EP53" s="116"/>
      <c r="EQ53" s="116"/>
      <c r="ER53" s="116"/>
    </row>
    <row r="54" spans="2:148" s="71" customFormat="1" ht="35.25" customHeight="1">
      <c r="B54" s="72"/>
      <c r="C54" s="108" t="str">
        <f ca="1">IF(M$3="","",IF(INDEX(девушки!$A$103:$I$470,$M$3+2-100,5)="","",INDEX(девушки!$A$103:$I$470,$M$3+2-100,5)))</f>
        <v/>
      </c>
      <c r="D54" s="73"/>
      <c r="E54" s="73"/>
      <c r="F54" s="73"/>
      <c r="G54" s="101" t="str">
        <f ca="1">IF(M$3="","",IF(INDEX(девушки!$A$103:$I$470,$M$3+2-100,6)="","",CONCATENATE("( ",INDEX(девушки!$A$103:$I$470,$M$3+2-100,6)," )")))</f>
        <v/>
      </c>
      <c r="H54" s="166" t="str">
        <f ca="1">IF(M$3="","",IF(INDEX(девушки!$A$103:$I$470,$M$3+2-100,9)="","",INDEX(девушки!$A$103:$I$470,$M$3+2-100,9)))</f>
        <v/>
      </c>
      <c r="I54" s="166"/>
      <c r="J54" s="166"/>
      <c r="K54" s="74"/>
      <c r="L54" s="167"/>
      <c r="M54" s="167"/>
      <c r="N54" s="167"/>
      <c r="O54" s="74"/>
      <c r="P54" s="75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7"/>
      <c r="AE54" s="117"/>
      <c r="AF54" s="117"/>
      <c r="AG54" s="117"/>
      <c r="AH54" s="117"/>
      <c r="AI54" s="117"/>
      <c r="AJ54" s="117"/>
      <c r="AK54" s="117"/>
      <c r="AL54" s="117"/>
      <c r="AM54" s="117"/>
      <c r="AN54" s="117"/>
      <c r="AO54" s="117"/>
      <c r="AP54" s="117"/>
      <c r="AQ54" s="117"/>
      <c r="AR54" s="117"/>
      <c r="AS54" s="117"/>
      <c r="AT54" s="117"/>
      <c r="AU54" s="117"/>
      <c r="AV54" s="117"/>
      <c r="AW54" s="117"/>
      <c r="AX54" s="117"/>
      <c r="AY54" s="117"/>
      <c r="AZ54" s="117"/>
      <c r="BA54" s="117"/>
      <c r="BB54" s="117"/>
      <c r="BC54" s="117"/>
      <c r="BD54" s="117"/>
      <c r="BE54" s="117"/>
      <c r="BF54" s="117"/>
      <c r="BG54" s="117"/>
      <c r="BH54" s="117"/>
      <c r="BI54" s="117"/>
      <c r="BJ54" s="117"/>
      <c r="BK54" s="117"/>
      <c r="BL54" s="117"/>
      <c r="BM54" s="117"/>
      <c r="BN54" s="117"/>
      <c r="BO54" s="117"/>
      <c r="BP54" s="117"/>
      <c r="BQ54" s="117"/>
      <c r="BR54" s="117"/>
      <c r="BS54" s="117"/>
      <c r="BT54" s="117"/>
      <c r="BU54" s="117"/>
      <c r="BV54" s="117"/>
      <c r="BW54" s="117"/>
      <c r="BX54" s="117"/>
      <c r="BY54" s="117"/>
      <c r="BZ54" s="117"/>
      <c r="CA54" s="117"/>
      <c r="CB54" s="117"/>
      <c r="CC54" s="117"/>
      <c r="CD54" s="117"/>
      <c r="CE54" s="117"/>
      <c r="CF54" s="117"/>
      <c r="CG54" s="117"/>
      <c r="CH54" s="117"/>
      <c r="CI54" s="117"/>
      <c r="CJ54" s="117"/>
      <c r="CK54" s="117"/>
      <c r="CL54" s="117"/>
      <c r="CM54" s="117"/>
      <c r="CN54" s="117"/>
      <c r="CO54" s="117"/>
      <c r="CP54" s="117"/>
      <c r="CQ54" s="117"/>
      <c r="CR54" s="117"/>
      <c r="CS54" s="117"/>
      <c r="CT54" s="117"/>
      <c r="CU54" s="117"/>
      <c r="CV54" s="117"/>
      <c r="CW54" s="117"/>
      <c r="CX54" s="117"/>
      <c r="CY54" s="117"/>
      <c r="CZ54" s="117"/>
      <c r="DA54" s="117"/>
      <c r="DB54" s="117"/>
      <c r="DC54" s="117"/>
      <c r="DD54" s="117"/>
      <c r="DE54" s="117"/>
      <c r="DF54" s="117"/>
      <c r="DG54" s="117"/>
      <c r="DH54" s="117"/>
      <c r="DI54" s="117"/>
      <c r="DJ54" s="117"/>
      <c r="DK54" s="117"/>
      <c r="DL54" s="117"/>
      <c r="DM54" s="117"/>
      <c r="DN54" s="117"/>
      <c r="DO54" s="117"/>
      <c r="DP54" s="117"/>
      <c r="DQ54" s="117"/>
      <c r="DR54" s="117"/>
      <c r="DS54" s="117"/>
      <c r="DT54" s="117"/>
      <c r="DU54" s="117"/>
      <c r="DV54" s="117"/>
      <c r="DW54" s="117"/>
      <c r="DX54" s="117"/>
      <c r="DY54" s="117"/>
      <c r="DZ54" s="117"/>
      <c r="EA54" s="117"/>
      <c r="EB54" s="117"/>
      <c r="EC54" s="117"/>
      <c r="ED54" s="117"/>
      <c r="EE54" s="117"/>
      <c r="EF54" s="117"/>
      <c r="EG54" s="117"/>
      <c r="EH54" s="117"/>
      <c r="EI54" s="117"/>
      <c r="EJ54" s="117"/>
      <c r="EK54" s="117"/>
      <c r="EL54" s="117"/>
      <c r="EM54" s="117"/>
      <c r="EN54" s="117"/>
      <c r="EO54" s="117"/>
      <c r="EP54" s="117"/>
      <c r="EQ54" s="117"/>
      <c r="ER54" s="117"/>
    </row>
    <row r="55" spans="2:148" s="64" customFormat="1" ht="11.25" customHeight="1">
      <c r="B55" s="65"/>
      <c r="C55" s="66" t="s">
        <v>128</v>
      </c>
      <c r="D55" s="66"/>
      <c r="E55" s="66"/>
      <c r="F55" s="66"/>
      <c r="G55" s="111"/>
      <c r="H55" s="153" t="s">
        <v>129</v>
      </c>
      <c r="I55" s="153"/>
      <c r="J55" s="153"/>
      <c r="K55" s="66"/>
      <c r="L55" s="154"/>
      <c r="M55" s="154"/>
      <c r="N55" s="154"/>
      <c r="O55" s="66"/>
      <c r="P55" s="69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  <c r="DK55" s="116"/>
      <c r="DL55" s="116"/>
      <c r="DM55" s="116"/>
      <c r="DN55" s="116"/>
      <c r="DO55" s="116"/>
      <c r="DP55" s="116"/>
      <c r="DQ55" s="116"/>
      <c r="DR55" s="116"/>
      <c r="DS55" s="116"/>
      <c r="DT55" s="116"/>
      <c r="DU55" s="116"/>
      <c r="DV55" s="116"/>
      <c r="DW55" s="116"/>
      <c r="DX55" s="116"/>
      <c r="DY55" s="116"/>
      <c r="DZ55" s="116"/>
      <c r="EA55" s="116"/>
      <c r="EB55" s="116"/>
      <c r="EC55" s="116"/>
      <c r="ED55" s="116"/>
      <c r="EE55" s="116"/>
      <c r="EF55" s="116"/>
      <c r="EG55" s="116"/>
      <c r="EH55" s="116"/>
      <c r="EI55" s="116"/>
      <c r="EJ55" s="116"/>
      <c r="EK55" s="116"/>
      <c r="EL55" s="116"/>
      <c r="EM55" s="116"/>
      <c r="EN55" s="116"/>
      <c r="EO55" s="116"/>
      <c r="EP55" s="116"/>
      <c r="EQ55" s="116"/>
      <c r="ER55" s="116"/>
    </row>
    <row r="56" spans="2:148" s="71" customFormat="1" ht="24" customHeight="1">
      <c r="B56" s="72"/>
      <c r="C56" s="107" t="str">
        <f ca="1">IF(M$3="","",IF(INDEX(девушки!$A$103:$I$470,$M$3+2-100,7)="","",INDEX(девушки!$A$103:$I$470,$M$3+2-100,7)))</f>
        <v/>
      </c>
      <c r="D56" s="70"/>
      <c r="E56" s="70"/>
      <c r="F56" s="70"/>
      <c r="G56" s="101" t="str">
        <f ca="1">IF(M$3="","",IF(INDEX(девушки!$A$103:$I$470,$M$3+2-100,8)="","",CONCATENATE("( ",INDEX(девушки!$A$103:$I$470,$M$3+2-100,8)," )")))</f>
        <v/>
      </c>
      <c r="H56" s="166" t="e">
        <f ca="1">IF(M$3="","",IF(INDEX(девушки!$A$103:$I$470,$M$3+2-100,10)="","",INDEX(девушки!$A$103:$I$470,$M$3+2-100,10)))</f>
        <v>#REF!</v>
      </c>
      <c r="I56" s="166"/>
      <c r="J56" s="166"/>
      <c r="K56" s="166"/>
      <c r="L56" s="166"/>
      <c r="M56" s="166"/>
      <c r="N56" s="166"/>
      <c r="O56" s="74"/>
      <c r="P56" s="75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7"/>
      <c r="AH56" s="117"/>
      <c r="AI56" s="117"/>
      <c r="AJ56" s="117"/>
      <c r="AK56" s="117"/>
      <c r="AL56" s="117"/>
      <c r="AM56" s="117"/>
      <c r="AN56" s="117"/>
      <c r="AO56" s="117"/>
      <c r="AP56" s="117"/>
      <c r="AQ56" s="117"/>
      <c r="AR56" s="117"/>
      <c r="AS56" s="117"/>
      <c r="AT56" s="117"/>
      <c r="AU56" s="117"/>
      <c r="AV56" s="117"/>
      <c r="AW56" s="117"/>
      <c r="AX56" s="117"/>
      <c r="AY56" s="117"/>
      <c r="AZ56" s="117"/>
      <c r="BA56" s="117"/>
      <c r="BB56" s="117"/>
      <c r="BC56" s="117"/>
      <c r="BD56" s="117"/>
      <c r="BE56" s="117"/>
      <c r="BF56" s="117"/>
      <c r="BG56" s="117"/>
      <c r="BH56" s="117"/>
      <c r="BI56" s="117"/>
      <c r="BJ56" s="117"/>
      <c r="BK56" s="117"/>
      <c r="BL56" s="117"/>
      <c r="BM56" s="117"/>
      <c r="BN56" s="117"/>
      <c r="BO56" s="117"/>
      <c r="BP56" s="117"/>
      <c r="BQ56" s="117"/>
      <c r="BR56" s="117"/>
      <c r="BS56" s="117"/>
      <c r="BT56" s="117"/>
      <c r="BU56" s="117"/>
      <c r="BV56" s="117"/>
      <c r="BW56" s="117"/>
      <c r="BX56" s="117"/>
      <c r="BY56" s="117"/>
      <c r="BZ56" s="117"/>
      <c r="CA56" s="117"/>
      <c r="CB56" s="117"/>
      <c r="CC56" s="117"/>
      <c r="CD56" s="117"/>
      <c r="CE56" s="117"/>
      <c r="CF56" s="117"/>
      <c r="CG56" s="117"/>
      <c r="CH56" s="117"/>
      <c r="CI56" s="117"/>
      <c r="CJ56" s="117"/>
      <c r="CK56" s="117"/>
      <c r="CL56" s="117"/>
      <c r="CM56" s="117"/>
      <c r="CN56" s="117"/>
      <c r="CO56" s="117"/>
      <c r="CP56" s="117"/>
      <c r="CQ56" s="117"/>
      <c r="CR56" s="117"/>
      <c r="CS56" s="117"/>
      <c r="CT56" s="117"/>
      <c r="CU56" s="117"/>
      <c r="CV56" s="117"/>
      <c r="CW56" s="117"/>
      <c r="CX56" s="117"/>
      <c r="CY56" s="117"/>
      <c r="CZ56" s="117"/>
      <c r="DA56" s="117"/>
      <c r="DB56" s="117"/>
      <c r="DC56" s="117"/>
      <c r="DD56" s="117"/>
      <c r="DE56" s="117"/>
      <c r="DF56" s="117"/>
      <c r="DG56" s="117"/>
      <c r="DH56" s="117"/>
      <c r="DI56" s="117"/>
      <c r="DJ56" s="117"/>
      <c r="DK56" s="117"/>
      <c r="DL56" s="117"/>
      <c r="DM56" s="117"/>
      <c r="DN56" s="117"/>
      <c r="DO56" s="117"/>
      <c r="DP56" s="117"/>
      <c r="DQ56" s="117"/>
      <c r="DR56" s="117"/>
      <c r="DS56" s="117"/>
      <c r="DT56" s="117"/>
      <c r="DU56" s="117"/>
      <c r="DV56" s="117"/>
      <c r="DW56" s="117"/>
      <c r="DX56" s="117"/>
      <c r="DY56" s="117"/>
      <c r="DZ56" s="117"/>
      <c r="EA56" s="117"/>
      <c r="EB56" s="117"/>
      <c r="EC56" s="117"/>
      <c r="ED56" s="117"/>
      <c r="EE56" s="117"/>
      <c r="EF56" s="117"/>
      <c r="EG56" s="117"/>
      <c r="EH56" s="117"/>
      <c r="EI56" s="117"/>
      <c r="EJ56" s="117"/>
      <c r="EK56" s="117"/>
      <c r="EL56" s="117"/>
      <c r="EM56" s="117"/>
      <c r="EN56" s="117"/>
      <c r="EO56" s="117"/>
      <c r="EP56" s="117"/>
      <c r="EQ56" s="117"/>
      <c r="ER56" s="117"/>
    </row>
    <row r="57" spans="2:148" s="64" customFormat="1" ht="9.9499999999999993" customHeight="1">
      <c r="B57" s="65"/>
      <c r="C57" s="66" t="s">
        <v>130</v>
      </c>
      <c r="D57" s="66"/>
      <c r="E57" s="66"/>
      <c r="F57" s="66"/>
      <c r="G57" s="66"/>
      <c r="H57" s="153" t="s">
        <v>117</v>
      </c>
      <c r="I57" s="153"/>
      <c r="J57" s="153"/>
      <c r="K57" s="153"/>
      <c r="L57" s="153"/>
      <c r="M57" s="153"/>
      <c r="N57" s="66"/>
      <c r="O57" s="66"/>
      <c r="P57" s="69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  <c r="DK57" s="116"/>
      <c r="DL57" s="116"/>
      <c r="DM57" s="116"/>
      <c r="DN57" s="116"/>
      <c r="DO57" s="116"/>
      <c r="DP57" s="116"/>
      <c r="DQ57" s="116"/>
      <c r="DR57" s="116"/>
      <c r="DS57" s="116"/>
      <c r="DT57" s="116"/>
      <c r="DU57" s="116"/>
      <c r="DV57" s="116"/>
      <c r="DW57" s="116"/>
      <c r="DX57" s="116"/>
      <c r="DY57" s="116"/>
      <c r="DZ57" s="116"/>
      <c r="EA57" s="116"/>
      <c r="EB57" s="116"/>
      <c r="EC57" s="116"/>
      <c r="ED57" s="116"/>
      <c r="EE57" s="116"/>
      <c r="EF57" s="116"/>
      <c r="EG57" s="116"/>
      <c r="EH57" s="116"/>
      <c r="EI57" s="116"/>
      <c r="EJ57" s="116"/>
      <c r="EK57" s="116"/>
      <c r="EL57" s="116"/>
      <c r="EM57" s="116"/>
      <c r="EN57" s="116"/>
      <c r="EO57" s="116"/>
      <c r="EP57" s="116"/>
      <c r="EQ57" s="116"/>
      <c r="ER57" s="116"/>
    </row>
    <row r="58" spans="2:148" s="64" customFormat="1" ht="9.9499999999999993" customHeight="1">
      <c r="B58" s="65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9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  <c r="DK58" s="116"/>
      <c r="DL58" s="116"/>
      <c r="DM58" s="116"/>
      <c r="DN58" s="116"/>
      <c r="DO58" s="116"/>
      <c r="DP58" s="116"/>
      <c r="DQ58" s="116"/>
      <c r="DR58" s="116"/>
      <c r="DS58" s="116"/>
      <c r="DT58" s="116"/>
      <c r="DU58" s="116"/>
      <c r="DV58" s="116"/>
      <c r="DW58" s="116"/>
      <c r="DX58" s="116"/>
      <c r="DY58" s="116"/>
      <c r="DZ58" s="116"/>
      <c r="EA58" s="116"/>
      <c r="EB58" s="116"/>
      <c r="EC58" s="116"/>
      <c r="ED58" s="116"/>
      <c r="EE58" s="116"/>
      <c r="EF58" s="116"/>
      <c r="EG58" s="116"/>
      <c r="EH58" s="116"/>
      <c r="EI58" s="116"/>
      <c r="EJ58" s="116"/>
      <c r="EK58" s="116"/>
      <c r="EL58" s="116"/>
      <c r="EM58" s="116"/>
      <c r="EN58" s="116"/>
      <c r="EO58" s="116"/>
      <c r="EP58" s="116"/>
      <c r="EQ58" s="116"/>
      <c r="ER58" s="116"/>
    </row>
    <row r="59" spans="2:148" ht="26.25" customHeight="1">
      <c r="B59" s="55"/>
      <c r="C59" s="105" t="e">
        <f ca="1">IF(M$3="","",IF(INDEX(девушки!$A$103:$I$470,$M$3+2-100,11)="","",INDEX(девушки!$A$103:$I$470,$M$3+2-100,11)))</f>
        <v>#REF!</v>
      </c>
      <c r="D59" s="70"/>
      <c r="E59" s="70"/>
      <c r="F59" s="70"/>
      <c r="G59" s="70"/>
      <c r="H59" s="70"/>
      <c r="I59" s="70"/>
      <c r="J59" s="70"/>
      <c r="K59" s="51"/>
      <c r="L59" s="103" t="e">
        <f ca="1">IF(M$3="","",IF(INDEX(девушки!$A$103:$I$470,$M$3+2-100,12)="","",INDEX(девушки!$A$103:$I$470,$M$3+2-100,12)))</f>
        <v>#REF!</v>
      </c>
      <c r="M59" s="104"/>
      <c r="N59" s="120" t="e">
        <f ca="1">IF(M$3="","",IF(INDEX(девушки!$A$103:$I$470,$M$3+2-100,13)="","",INDEX(девушки!$A$103:$I$470,$M$3+2-100,13)))</f>
        <v>#REF!</v>
      </c>
      <c r="O59" s="51"/>
      <c r="P59" s="57"/>
    </row>
    <row r="60" spans="2:148" s="64" customFormat="1" ht="14.25" customHeight="1">
      <c r="B60" s="65"/>
      <c r="C60" s="66" t="s">
        <v>126</v>
      </c>
      <c r="D60" s="66"/>
      <c r="E60" s="66"/>
      <c r="F60" s="66"/>
      <c r="G60" s="66"/>
      <c r="H60" s="66"/>
      <c r="I60" s="66"/>
      <c r="J60" s="154"/>
      <c r="K60" s="154"/>
      <c r="L60" s="67" t="s">
        <v>127</v>
      </c>
      <c r="M60" s="102"/>
      <c r="N60" s="67" t="s">
        <v>141</v>
      </c>
      <c r="O60" s="66"/>
      <c r="P60" s="69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  <c r="DK60" s="116"/>
      <c r="DL60" s="116"/>
      <c r="DM60" s="116"/>
      <c r="DN60" s="116"/>
      <c r="DO60" s="116"/>
      <c r="DP60" s="116"/>
      <c r="DQ60" s="116"/>
      <c r="DR60" s="116"/>
      <c r="DS60" s="116"/>
      <c r="DT60" s="116"/>
      <c r="DU60" s="116"/>
      <c r="DV60" s="116"/>
      <c r="DW60" s="116"/>
      <c r="DX60" s="116"/>
      <c r="DY60" s="116"/>
      <c r="DZ60" s="116"/>
      <c r="EA60" s="116"/>
      <c r="EB60" s="116"/>
      <c r="EC60" s="116"/>
      <c r="ED60" s="116"/>
      <c r="EE60" s="116"/>
      <c r="EF60" s="116"/>
      <c r="EG60" s="116"/>
      <c r="EH60" s="116"/>
      <c r="EI60" s="116"/>
      <c r="EJ60" s="116"/>
      <c r="EK60" s="116"/>
      <c r="EL60" s="116"/>
      <c r="EM60" s="116"/>
      <c r="EN60" s="116"/>
      <c r="EO60" s="116"/>
      <c r="EP60" s="116"/>
      <c r="EQ60" s="116"/>
      <c r="ER60" s="116"/>
    </row>
    <row r="61" spans="2:148" s="64" customFormat="1" ht="21" customHeight="1">
      <c r="B61" s="65"/>
      <c r="C61" s="66"/>
      <c r="D61" s="66"/>
      <c r="E61" s="66"/>
      <c r="F61" s="66"/>
      <c r="G61" s="66"/>
      <c r="H61" s="66"/>
      <c r="I61" s="66"/>
      <c r="J61" s="68"/>
      <c r="K61" s="68"/>
      <c r="L61" s="66"/>
      <c r="M61" s="68"/>
      <c r="N61" s="68"/>
      <c r="O61" s="66"/>
      <c r="P61" s="69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  <c r="DC61" s="116"/>
      <c r="DD61" s="116"/>
      <c r="DE61" s="116"/>
      <c r="DF61" s="116"/>
      <c r="DG61" s="116"/>
      <c r="DH61" s="116"/>
      <c r="DI61" s="116"/>
      <c r="DJ61" s="116"/>
      <c r="DK61" s="116"/>
      <c r="DL61" s="116"/>
      <c r="DM61" s="116"/>
      <c r="DN61" s="116"/>
      <c r="DO61" s="116"/>
      <c r="DP61" s="116"/>
      <c r="DQ61" s="116"/>
      <c r="DR61" s="116"/>
      <c r="DS61" s="116"/>
      <c r="DT61" s="116"/>
      <c r="DU61" s="116"/>
      <c r="DV61" s="116"/>
      <c r="DW61" s="116"/>
      <c r="DX61" s="116"/>
      <c r="DY61" s="116"/>
      <c r="DZ61" s="116"/>
      <c r="EA61" s="116"/>
      <c r="EB61" s="116"/>
      <c r="EC61" s="116"/>
      <c r="ED61" s="116"/>
      <c r="EE61" s="116"/>
      <c r="EF61" s="116"/>
      <c r="EG61" s="116"/>
      <c r="EH61" s="116"/>
      <c r="EI61" s="116"/>
      <c r="EJ61" s="116"/>
      <c r="EK61" s="116"/>
      <c r="EL61" s="116"/>
      <c r="EM61" s="116"/>
      <c r="EN61" s="116"/>
      <c r="EO61" s="116"/>
      <c r="EP61" s="116"/>
      <c r="EQ61" s="116"/>
      <c r="ER61" s="116"/>
    </row>
    <row r="62" spans="2:148" s="64" customFormat="1" ht="17.25" customHeight="1">
      <c r="B62" s="65"/>
      <c r="C62" s="76" t="s">
        <v>131</v>
      </c>
      <c r="D62" s="77"/>
      <c r="E62" s="78"/>
      <c r="F62" s="109" t="s">
        <v>142</v>
      </c>
      <c r="G62" s="78"/>
      <c r="H62" s="78"/>
      <c r="I62" s="79"/>
      <c r="J62" s="168" t="s">
        <v>143</v>
      </c>
      <c r="K62" s="169"/>
      <c r="L62" s="110" t="s">
        <v>132</v>
      </c>
      <c r="M62" s="110" t="s">
        <v>133</v>
      </c>
      <c r="N62" s="110" t="s">
        <v>134</v>
      </c>
      <c r="O62" s="66"/>
      <c r="P62" s="69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  <c r="DH62" s="116"/>
      <c r="DI62" s="116"/>
      <c r="DJ62" s="116"/>
      <c r="DK62" s="116"/>
      <c r="DL62" s="116"/>
      <c r="DM62" s="116"/>
      <c r="DN62" s="116"/>
      <c r="DO62" s="116"/>
      <c r="DP62" s="116"/>
      <c r="DQ62" s="116"/>
      <c r="DR62" s="116"/>
      <c r="DS62" s="116"/>
      <c r="DT62" s="116"/>
      <c r="DU62" s="116"/>
      <c r="DV62" s="116"/>
      <c r="DW62" s="116"/>
      <c r="DX62" s="116"/>
      <c r="DY62" s="116"/>
      <c r="DZ62" s="116"/>
      <c r="EA62" s="116"/>
      <c r="EB62" s="116"/>
      <c r="EC62" s="116"/>
      <c r="ED62" s="116"/>
      <c r="EE62" s="116"/>
      <c r="EF62" s="116"/>
      <c r="EG62" s="116"/>
      <c r="EH62" s="116"/>
      <c r="EI62" s="116"/>
      <c r="EJ62" s="116"/>
      <c r="EK62" s="116"/>
      <c r="EL62" s="116"/>
      <c r="EM62" s="116"/>
      <c r="EN62" s="116"/>
      <c r="EO62" s="116"/>
      <c r="EP62" s="116"/>
      <c r="EQ62" s="116"/>
      <c r="ER62" s="116"/>
    </row>
    <row r="63" spans="2:148" s="64" customFormat="1" ht="24.75" customHeight="1">
      <c r="B63" s="65"/>
      <c r="C63" s="80" t="s">
        <v>135</v>
      </c>
      <c r="D63" s="81"/>
      <c r="E63" s="82"/>
      <c r="F63" s="82"/>
      <c r="G63" s="82"/>
      <c r="H63" s="82"/>
      <c r="I63" s="81"/>
      <c r="J63" s="83"/>
      <c r="K63" s="81"/>
      <c r="L63" s="84"/>
      <c r="M63" s="84"/>
      <c r="N63" s="84"/>
      <c r="O63" s="66"/>
      <c r="P63" s="69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6"/>
      <c r="DC63" s="116"/>
      <c r="DD63" s="116"/>
      <c r="DE63" s="116"/>
      <c r="DF63" s="116"/>
      <c r="DG63" s="116"/>
      <c r="DH63" s="116"/>
      <c r="DI63" s="116"/>
      <c r="DJ63" s="116"/>
      <c r="DK63" s="116"/>
      <c r="DL63" s="116"/>
      <c r="DM63" s="116"/>
      <c r="DN63" s="116"/>
      <c r="DO63" s="116"/>
      <c r="DP63" s="116"/>
      <c r="DQ63" s="116"/>
      <c r="DR63" s="116"/>
      <c r="DS63" s="116"/>
      <c r="DT63" s="116"/>
      <c r="DU63" s="116"/>
      <c r="DV63" s="116"/>
      <c r="DW63" s="116"/>
      <c r="DX63" s="116"/>
      <c r="DY63" s="116"/>
      <c r="DZ63" s="116"/>
      <c r="EA63" s="116"/>
      <c r="EB63" s="116"/>
      <c r="EC63" s="116"/>
      <c r="ED63" s="116"/>
      <c r="EE63" s="116"/>
      <c r="EF63" s="116"/>
      <c r="EG63" s="116"/>
      <c r="EH63" s="116"/>
      <c r="EI63" s="116"/>
      <c r="EJ63" s="116"/>
      <c r="EK63" s="116"/>
      <c r="EL63" s="116"/>
      <c r="EM63" s="116"/>
      <c r="EN63" s="116"/>
      <c r="EO63" s="116"/>
      <c r="EP63" s="116"/>
      <c r="EQ63" s="116"/>
      <c r="ER63" s="116"/>
    </row>
    <row r="64" spans="2:148" s="64" customFormat="1" ht="24.75" customHeight="1">
      <c r="B64" s="65"/>
      <c r="C64" s="80" t="s">
        <v>136</v>
      </c>
      <c r="D64" s="81"/>
      <c r="E64" s="82"/>
      <c r="F64" s="82"/>
      <c r="G64" s="82"/>
      <c r="H64" s="82"/>
      <c r="I64" s="81"/>
      <c r="J64" s="83"/>
      <c r="K64" s="81"/>
      <c r="L64" s="84"/>
      <c r="M64" s="84"/>
      <c r="N64" s="84"/>
      <c r="O64" s="66"/>
      <c r="P64" s="69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  <c r="DK64" s="116"/>
      <c r="DL64" s="116"/>
      <c r="DM64" s="116"/>
      <c r="DN64" s="116"/>
      <c r="DO64" s="116"/>
      <c r="DP64" s="116"/>
      <c r="DQ64" s="116"/>
      <c r="DR64" s="116"/>
      <c r="DS64" s="116"/>
      <c r="DT64" s="116"/>
      <c r="DU64" s="116"/>
      <c r="DV64" s="116"/>
      <c r="DW64" s="116"/>
      <c r="DX64" s="116"/>
      <c r="DY64" s="116"/>
      <c r="DZ64" s="116"/>
      <c r="EA64" s="116"/>
      <c r="EB64" s="116"/>
      <c r="EC64" s="116"/>
      <c r="ED64" s="116"/>
      <c r="EE64" s="116"/>
      <c r="EF64" s="116"/>
      <c r="EG64" s="116"/>
      <c r="EH64" s="116"/>
      <c r="EI64" s="116"/>
      <c r="EJ64" s="116"/>
      <c r="EK64" s="116"/>
      <c r="EL64" s="116"/>
      <c r="EM64" s="116"/>
      <c r="EN64" s="116"/>
      <c r="EO64" s="116"/>
      <c r="EP64" s="116"/>
      <c r="EQ64" s="116"/>
      <c r="ER64" s="116"/>
    </row>
    <row r="65" spans="2:148" s="64" customFormat="1" ht="24.75" customHeight="1">
      <c r="B65" s="65"/>
      <c r="C65" s="85" t="s">
        <v>137</v>
      </c>
      <c r="D65" s="86"/>
      <c r="E65" s="87"/>
      <c r="F65" s="87"/>
      <c r="G65" s="87"/>
      <c r="H65" s="87"/>
      <c r="I65" s="86"/>
      <c r="J65" s="88"/>
      <c r="K65" s="86"/>
      <c r="L65" s="84"/>
      <c r="M65" s="84"/>
      <c r="N65" s="84"/>
      <c r="O65" s="66"/>
      <c r="P65" s="69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  <c r="DK65" s="116"/>
      <c r="DL65" s="116"/>
      <c r="DM65" s="116"/>
      <c r="DN65" s="116"/>
      <c r="DO65" s="116"/>
      <c r="DP65" s="116"/>
      <c r="DQ65" s="116"/>
      <c r="DR65" s="116"/>
      <c r="DS65" s="116"/>
      <c r="DT65" s="116"/>
      <c r="DU65" s="116"/>
      <c r="DV65" s="116"/>
      <c r="DW65" s="116"/>
      <c r="DX65" s="116"/>
      <c r="DY65" s="116"/>
      <c r="DZ65" s="116"/>
      <c r="EA65" s="116"/>
      <c r="EB65" s="116"/>
      <c r="EC65" s="116"/>
      <c r="ED65" s="116"/>
      <c r="EE65" s="116"/>
      <c r="EF65" s="116"/>
      <c r="EG65" s="116"/>
      <c r="EH65" s="116"/>
      <c r="EI65" s="116"/>
      <c r="EJ65" s="116"/>
      <c r="EK65" s="116"/>
      <c r="EL65" s="116"/>
      <c r="EM65" s="116"/>
      <c r="EN65" s="116"/>
      <c r="EO65" s="116"/>
      <c r="EP65" s="116"/>
      <c r="EQ65" s="116"/>
      <c r="ER65" s="116"/>
    </row>
    <row r="66" spans="2:148" ht="10.5" customHeight="1">
      <c r="B66" s="89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1"/>
    </row>
    <row r="68" spans="2:148" ht="18.75" customHeight="1"/>
    <row r="70" spans="2:148" ht="3.75" customHeight="1">
      <c r="B70" s="52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4"/>
    </row>
    <row r="71" spans="2:148" ht="26.25" customHeight="1">
      <c r="B71" s="55"/>
      <c r="C71" s="51"/>
      <c r="D71" s="51"/>
      <c r="E71" s="51"/>
      <c r="F71" s="51"/>
      <c r="G71" s="56"/>
      <c r="H71" s="51"/>
      <c r="I71" s="51"/>
      <c r="J71" s="51"/>
      <c r="K71" s="51"/>
      <c r="L71" s="51"/>
      <c r="M71" s="99" t="s">
        <v>122</v>
      </c>
      <c r="N71" s="159"/>
      <c r="O71" s="160"/>
      <c r="P71" s="57"/>
    </row>
    <row r="72" spans="2:148" s="93" customFormat="1" ht="35.25" customHeight="1">
      <c r="B72" s="94"/>
      <c r="C72" s="149" t="e">
        <f ca="1">IF(M$3="","",IF(INDEX(девушки!$A$103:$I$470,$M$3+3-100,14)="","",INDEX(девушки!$A$103:$I$470,$M$3+3-100,14)))</f>
        <v>#REF!</v>
      </c>
      <c r="D72" s="150"/>
      <c r="E72" s="95"/>
      <c r="F72" s="164"/>
      <c r="G72" s="165"/>
      <c r="H72" s="51"/>
      <c r="I72" s="96"/>
      <c r="J72" s="162" t="str">
        <f ca="1">IF(M$3="","",IF(INDEX(девушки!$A$103:$I$470,$M$3+3-100,1)="","",INDEX(девушки!$A$103:$I$470,$M$3+3-100,1)))</f>
        <v/>
      </c>
      <c r="K72" s="163"/>
      <c r="L72" s="96"/>
      <c r="M72" s="99" t="s">
        <v>140</v>
      </c>
      <c r="N72" s="119" t="str">
        <f ca="1">IF(M$3="","",CONCATENATE(IF(INDEX(девушки!$A$103:$I$470,$M$3+3-100,6)="","",INDEX(девушки!$A$103:$I$470,$M$3+3-100,6)),"  ",IF(INDEX(девушки!$A$103:$I$470,$M$3+3-100,8)="","",INDEX(девушки!$A$103:$I$470,$M$3+3-100,8))))</f>
        <v xml:space="preserve">  </v>
      </c>
      <c r="O72" s="97"/>
      <c r="P72" s="98"/>
      <c r="R72" s="114"/>
      <c r="S72" s="114"/>
      <c r="T72" s="114"/>
      <c r="U72" s="114"/>
      <c r="V72" s="114"/>
      <c r="W72" s="114"/>
      <c r="X72" s="114"/>
      <c r="Y72" s="114"/>
      <c r="Z72" s="114"/>
      <c r="AA72" s="114"/>
      <c r="AB72" s="114"/>
      <c r="AC72" s="114"/>
      <c r="AD72" s="114"/>
      <c r="AE72" s="114"/>
      <c r="AF72" s="114"/>
      <c r="AG72" s="114"/>
      <c r="AH72" s="114"/>
      <c r="AI72" s="114"/>
      <c r="AJ72" s="114"/>
      <c r="AK72" s="114"/>
      <c r="AL72" s="114"/>
      <c r="AM72" s="114"/>
      <c r="AN72" s="114"/>
      <c r="AO72" s="114"/>
      <c r="AP72" s="114"/>
      <c r="AQ72" s="114"/>
      <c r="AR72" s="114"/>
      <c r="AS72" s="114"/>
      <c r="AT72" s="114"/>
      <c r="AU72" s="114"/>
      <c r="AV72" s="114"/>
      <c r="AW72" s="114"/>
      <c r="AX72" s="114"/>
      <c r="AY72" s="114"/>
      <c r="AZ72" s="114"/>
      <c r="BA72" s="114"/>
      <c r="BB72" s="114"/>
      <c r="BC72" s="114"/>
      <c r="BD72" s="114"/>
      <c r="BE72" s="114"/>
      <c r="BF72" s="114"/>
      <c r="BG72" s="114"/>
      <c r="BH72" s="114"/>
      <c r="BI72" s="114"/>
      <c r="BJ72" s="114"/>
      <c r="BK72" s="114"/>
      <c r="BL72" s="114"/>
      <c r="BM72" s="114"/>
      <c r="BN72" s="114"/>
      <c r="BO72" s="114"/>
      <c r="BP72" s="114"/>
      <c r="BQ72" s="114"/>
      <c r="BR72" s="114"/>
      <c r="BS72" s="114"/>
      <c r="BT72" s="114"/>
      <c r="BU72" s="114"/>
      <c r="BV72" s="114"/>
      <c r="BW72" s="114"/>
      <c r="BX72" s="114"/>
      <c r="BY72" s="114"/>
      <c r="BZ72" s="114"/>
      <c r="CA72" s="114"/>
      <c r="CB72" s="114"/>
      <c r="CC72" s="114"/>
      <c r="CD72" s="114"/>
      <c r="CE72" s="114"/>
      <c r="CF72" s="114"/>
      <c r="CG72" s="114"/>
      <c r="CH72" s="114"/>
      <c r="CI72" s="114"/>
      <c r="CJ72" s="114"/>
      <c r="CK72" s="114"/>
      <c r="CL72" s="114"/>
      <c r="CM72" s="114"/>
      <c r="CN72" s="114"/>
      <c r="CO72" s="114"/>
      <c r="CP72" s="114"/>
      <c r="CQ72" s="114"/>
      <c r="CR72" s="114"/>
      <c r="CS72" s="114"/>
      <c r="CT72" s="114"/>
      <c r="CU72" s="114"/>
      <c r="CV72" s="114"/>
      <c r="CW72" s="114"/>
      <c r="CX72" s="114"/>
      <c r="CY72" s="114"/>
      <c r="CZ72" s="114"/>
      <c r="DA72" s="114"/>
      <c r="DB72" s="114"/>
      <c r="DC72" s="114"/>
      <c r="DD72" s="114"/>
      <c r="DE72" s="114"/>
      <c r="DF72" s="114"/>
      <c r="DG72" s="114"/>
      <c r="DH72" s="114"/>
      <c r="DI72" s="114"/>
      <c r="DJ72" s="114"/>
      <c r="DK72" s="114"/>
      <c r="DL72" s="114"/>
      <c r="DM72" s="114"/>
      <c r="DN72" s="114"/>
      <c r="DO72" s="114"/>
      <c r="DP72" s="114"/>
      <c r="DQ72" s="114"/>
      <c r="DR72" s="114"/>
      <c r="DS72" s="114"/>
      <c r="DT72" s="114"/>
      <c r="DU72" s="114"/>
      <c r="DV72" s="114"/>
      <c r="DW72" s="114"/>
      <c r="DX72" s="114"/>
      <c r="DY72" s="114"/>
      <c r="DZ72" s="114"/>
      <c r="EA72" s="114"/>
      <c r="EB72" s="114"/>
      <c r="EC72" s="114"/>
      <c r="ED72" s="114"/>
      <c r="EE72" s="114"/>
      <c r="EF72" s="114"/>
      <c r="EG72" s="114"/>
      <c r="EH72" s="114"/>
      <c r="EI72" s="114"/>
      <c r="EJ72" s="114"/>
      <c r="EK72" s="114"/>
      <c r="EL72" s="114"/>
      <c r="EM72" s="114"/>
      <c r="EN72" s="114"/>
      <c r="EO72" s="114"/>
      <c r="EP72" s="114"/>
      <c r="EQ72" s="114"/>
      <c r="ER72" s="114"/>
    </row>
    <row r="73" spans="2:148" s="58" customFormat="1" ht="15.75" customHeight="1">
      <c r="B73" s="59"/>
      <c r="C73" s="156" t="s">
        <v>123</v>
      </c>
      <c r="D73" s="156"/>
      <c r="E73" s="92"/>
      <c r="F73" s="152" t="s">
        <v>138</v>
      </c>
      <c r="G73" s="152"/>
      <c r="H73" s="106"/>
      <c r="I73" s="92"/>
      <c r="J73" s="156" t="s">
        <v>139</v>
      </c>
      <c r="K73" s="156"/>
      <c r="L73" s="60"/>
      <c r="M73" s="60"/>
      <c r="N73" s="60"/>
      <c r="O73" s="60"/>
      <c r="P73" s="61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5"/>
      <c r="AK73" s="115"/>
      <c r="AL73" s="115"/>
      <c r="AM73" s="115"/>
      <c r="AN73" s="115"/>
      <c r="AO73" s="115"/>
      <c r="AP73" s="115"/>
      <c r="AQ73" s="115"/>
      <c r="AR73" s="115"/>
      <c r="AS73" s="115"/>
      <c r="AT73" s="115"/>
      <c r="AU73" s="115"/>
      <c r="AV73" s="115"/>
      <c r="AW73" s="115"/>
      <c r="AX73" s="115"/>
      <c r="AY73" s="115"/>
      <c r="AZ73" s="115"/>
      <c r="BA73" s="115"/>
      <c r="BB73" s="115"/>
      <c r="BC73" s="115"/>
      <c r="BD73" s="115"/>
      <c r="BE73" s="115"/>
      <c r="BF73" s="115"/>
      <c r="BG73" s="115"/>
      <c r="BH73" s="115"/>
      <c r="BI73" s="115"/>
      <c r="BJ73" s="115"/>
      <c r="BK73" s="115"/>
      <c r="BL73" s="115"/>
      <c r="BM73" s="115"/>
      <c r="BN73" s="115"/>
      <c r="BO73" s="115"/>
      <c r="BP73" s="115"/>
      <c r="BQ73" s="115"/>
      <c r="BR73" s="115"/>
      <c r="BS73" s="115"/>
      <c r="BT73" s="115"/>
      <c r="BU73" s="115"/>
      <c r="BV73" s="115"/>
      <c r="BW73" s="115"/>
      <c r="BX73" s="115"/>
      <c r="BY73" s="115"/>
      <c r="BZ73" s="115"/>
      <c r="CA73" s="115"/>
      <c r="CB73" s="115"/>
      <c r="CC73" s="115"/>
      <c r="CD73" s="115"/>
      <c r="CE73" s="115"/>
      <c r="CF73" s="115"/>
      <c r="CG73" s="115"/>
      <c r="CH73" s="115"/>
      <c r="CI73" s="115"/>
      <c r="CJ73" s="115"/>
      <c r="CK73" s="115"/>
      <c r="CL73" s="115"/>
      <c r="CM73" s="115"/>
      <c r="CN73" s="115"/>
      <c r="CO73" s="115"/>
      <c r="CP73" s="115"/>
      <c r="CQ73" s="115"/>
      <c r="CR73" s="115"/>
      <c r="CS73" s="115"/>
      <c r="CT73" s="115"/>
      <c r="CU73" s="115"/>
      <c r="CV73" s="115"/>
      <c r="CW73" s="115"/>
      <c r="CX73" s="115"/>
      <c r="CY73" s="115"/>
      <c r="CZ73" s="115"/>
      <c r="DA73" s="115"/>
      <c r="DB73" s="115"/>
      <c r="DC73" s="115"/>
      <c r="DD73" s="115"/>
      <c r="DE73" s="115"/>
      <c r="DF73" s="115"/>
      <c r="DG73" s="115"/>
      <c r="DH73" s="115"/>
      <c r="DI73" s="115"/>
      <c r="DJ73" s="115"/>
      <c r="DK73" s="115"/>
      <c r="DL73" s="115"/>
      <c r="DM73" s="115"/>
      <c r="DN73" s="115"/>
      <c r="DO73" s="115"/>
      <c r="DP73" s="115"/>
      <c r="DQ73" s="115"/>
      <c r="DR73" s="115"/>
      <c r="DS73" s="115"/>
      <c r="DT73" s="115"/>
      <c r="DU73" s="115"/>
      <c r="DV73" s="115"/>
      <c r="DW73" s="115"/>
      <c r="DX73" s="115"/>
      <c r="DY73" s="115"/>
      <c r="DZ73" s="115"/>
      <c r="EA73" s="115"/>
      <c r="EB73" s="115"/>
      <c r="EC73" s="115"/>
      <c r="ED73" s="115"/>
      <c r="EE73" s="115"/>
      <c r="EF73" s="115"/>
      <c r="EG73" s="115"/>
      <c r="EH73" s="115"/>
      <c r="EI73" s="115"/>
      <c r="EJ73" s="115"/>
      <c r="EK73" s="115"/>
      <c r="EL73" s="115"/>
      <c r="EM73" s="115"/>
      <c r="EN73" s="115"/>
      <c r="EO73" s="115"/>
      <c r="EP73" s="115"/>
      <c r="EQ73" s="115"/>
      <c r="ER73" s="115"/>
    </row>
    <row r="74" spans="2:148" ht="39.75" customHeight="1">
      <c r="B74" s="55"/>
      <c r="C74" s="161" t="str">
        <f ca="1">IF(M$3="","",IF(INDEX(девушки!$A$103:$I$470,$M$3+3-100,2)="","",INDEX(девушки!$A$103:$I$470,$M$3+3-100,2)))</f>
        <v/>
      </c>
      <c r="D74" s="161"/>
      <c r="E74" s="161"/>
      <c r="F74" s="161"/>
      <c r="G74" s="161"/>
      <c r="H74" s="161"/>
      <c r="I74" s="62"/>
      <c r="J74" s="151" t="str">
        <f ca="1">IF(M$3="","",IF(INDEX(девушки!$A$103:$I$470,$M$3+3-100,3)="","",INDEX(девушки!$A$103:$I$470,$M$3+3-100,3)))</f>
        <v/>
      </c>
      <c r="K74" s="151"/>
      <c r="L74" s="63"/>
      <c r="M74" s="100" t="str">
        <f ca="1">IF(M$3="","",IF(INDEX(девушки!$A$103:$I$470,$M$3+3-100,4)="","",INDEX(девушки!$A$103:$I$470,$M$3+3-100,4)))</f>
        <v/>
      </c>
      <c r="N74" s="51"/>
      <c r="O74" s="51"/>
      <c r="P74" s="57"/>
    </row>
    <row r="75" spans="2:148" s="64" customFormat="1" ht="12.75" customHeight="1">
      <c r="B75" s="65"/>
      <c r="C75" s="66" t="s">
        <v>124</v>
      </c>
      <c r="D75" s="66"/>
      <c r="E75" s="66"/>
      <c r="F75" s="66"/>
      <c r="G75" s="66"/>
      <c r="H75" s="66"/>
      <c r="I75" s="66"/>
      <c r="J75" s="155" t="s">
        <v>114</v>
      </c>
      <c r="K75" s="155"/>
      <c r="L75" s="66"/>
      <c r="M75" s="68" t="s">
        <v>125</v>
      </c>
      <c r="N75" s="66"/>
      <c r="O75" s="66"/>
      <c r="P75" s="69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  <c r="DK75" s="116"/>
      <c r="DL75" s="116"/>
      <c r="DM75" s="116"/>
      <c r="DN75" s="116"/>
      <c r="DO75" s="116"/>
      <c r="DP75" s="116"/>
      <c r="DQ75" s="116"/>
      <c r="DR75" s="116"/>
      <c r="DS75" s="116"/>
      <c r="DT75" s="116"/>
      <c r="DU75" s="116"/>
      <c r="DV75" s="116"/>
      <c r="DW75" s="116"/>
      <c r="DX75" s="116"/>
      <c r="DY75" s="116"/>
      <c r="DZ75" s="116"/>
      <c r="EA75" s="116"/>
      <c r="EB75" s="116"/>
      <c r="EC75" s="116"/>
      <c r="ED75" s="116"/>
      <c r="EE75" s="116"/>
      <c r="EF75" s="116"/>
      <c r="EG75" s="116"/>
      <c r="EH75" s="116"/>
      <c r="EI75" s="116"/>
      <c r="EJ75" s="116"/>
      <c r="EK75" s="116"/>
      <c r="EL75" s="116"/>
      <c r="EM75" s="116"/>
      <c r="EN75" s="116"/>
      <c r="EO75" s="116"/>
      <c r="EP75" s="116"/>
      <c r="EQ75" s="116"/>
      <c r="ER75" s="116"/>
    </row>
    <row r="76" spans="2:148" s="71" customFormat="1" ht="35.25" customHeight="1">
      <c r="B76" s="72"/>
      <c r="C76" s="108" t="str">
        <f ca="1">IF(M$3="","",IF(INDEX(девушки!$A$103:$I$470,$M$3+3-100,5)="","",INDEX(девушки!$A$103:$I$470,$M$3+3-100,5)))</f>
        <v/>
      </c>
      <c r="D76" s="73"/>
      <c r="E76" s="73"/>
      <c r="F76" s="73"/>
      <c r="G76" s="101" t="str">
        <f ca="1">IF(M$3="","",IF(INDEX(девушки!$A$103:$I$470,$M$3+3-100,6)="","",CONCATENATE("( ",INDEX(девушки!$A$103:$I$470,$M$3+3-100,6)," )")))</f>
        <v/>
      </c>
      <c r="H76" s="166" t="str">
        <f ca="1">IF(M$3="","",IF(INDEX(девушки!$A$103:$I$470,$M$3+3-100,9)="","",INDEX(девушки!$A$103:$I$470,$M$3+3-100,9)))</f>
        <v/>
      </c>
      <c r="I76" s="166"/>
      <c r="J76" s="166"/>
      <c r="K76" s="74"/>
      <c r="L76" s="167"/>
      <c r="M76" s="167"/>
      <c r="N76" s="167"/>
      <c r="O76" s="74"/>
      <c r="P76" s="75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F76" s="117"/>
      <c r="AG76" s="117"/>
      <c r="AH76" s="117"/>
      <c r="AI76" s="117"/>
      <c r="AJ76" s="117"/>
      <c r="AK76" s="117"/>
      <c r="AL76" s="117"/>
      <c r="AM76" s="117"/>
      <c r="AN76" s="117"/>
      <c r="AO76" s="117"/>
      <c r="AP76" s="117"/>
      <c r="AQ76" s="117"/>
      <c r="AR76" s="117"/>
      <c r="AS76" s="117"/>
      <c r="AT76" s="117"/>
      <c r="AU76" s="117"/>
      <c r="AV76" s="117"/>
      <c r="AW76" s="117"/>
      <c r="AX76" s="117"/>
      <c r="AY76" s="117"/>
      <c r="AZ76" s="117"/>
      <c r="BA76" s="117"/>
      <c r="BB76" s="117"/>
      <c r="BC76" s="117"/>
      <c r="BD76" s="117"/>
      <c r="BE76" s="117"/>
      <c r="BF76" s="117"/>
      <c r="BG76" s="117"/>
      <c r="BH76" s="117"/>
      <c r="BI76" s="117"/>
      <c r="BJ76" s="117"/>
      <c r="BK76" s="117"/>
      <c r="BL76" s="117"/>
      <c r="BM76" s="117"/>
      <c r="BN76" s="117"/>
      <c r="BO76" s="117"/>
      <c r="BP76" s="117"/>
      <c r="BQ76" s="117"/>
      <c r="BR76" s="117"/>
      <c r="BS76" s="117"/>
      <c r="BT76" s="117"/>
      <c r="BU76" s="117"/>
      <c r="BV76" s="117"/>
      <c r="BW76" s="117"/>
      <c r="BX76" s="117"/>
      <c r="BY76" s="117"/>
      <c r="BZ76" s="117"/>
      <c r="CA76" s="117"/>
      <c r="CB76" s="117"/>
      <c r="CC76" s="117"/>
      <c r="CD76" s="117"/>
      <c r="CE76" s="117"/>
      <c r="CF76" s="117"/>
      <c r="CG76" s="117"/>
      <c r="CH76" s="117"/>
      <c r="CI76" s="117"/>
      <c r="CJ76" s="117"/>
      <c r="CK76" s="117"/>
      <c r="CL76" s="117"/>
      <c r="CM76" s="117"/>
      <c r="CN76" s="117"/>
      <c r="CO76" s="117"/>
      <c r="CP76" s="117"/>
      <c r="CQ76" s="117"/>
      <c r="CR76" s="117"/>
      <c r="CS76" s="117"/>
      <c r="CT76" s="117"/>
      <c r="CU76" s="117"/>
      <c r="CV76" s="117"/>
      <c r="CW76" s="117"/>
      <c r="CX76" s="117"/>
      <c r="CY76" s="117"/>
      <c r="CZ76" s="117"/>
      <c r="DA76" s="117"/>
      <c r="DB76" s="117"/>
      <c r="DC76" s="117"/>
      <c r="DD76" s="117"/>
      <c r="DE76" s="117"/>
      <c r="DF76" s="117"/>
      <c r="DG76" s="117"/>
      <c r="DH76" s="117"/>
      <c r="DI76" s="117"/>
      <c r="DJ76" s="117"/>
      <c r="DK76" s="117"/>
      <c r="DL76" s="117"/>
      <c r="DM76" s="117"/>
      <c r="DN76" s="117"/>
      <c r="DO76" s="117"/>
      <c r="DP76" s="117"/>
      <c r="DQ76" s="117"/>
      <c r="DR76" s="117"/>
      <c r="DS76" s="117"/>
      <c r="DT76" s="117"/>
      <c r="DU76" s="117"/>
      <c r="DV76" s="117"/>
      <c r="DW76" s="117"/>
      <c r="DX76" s="117"/>
      <c r="DY76" s="117"/>
      <c r="DZ76" s="117"/>
      <c r="EA76" s="117"/>
      <c r="EB76" s="117"/>
      <c r="EC76" s="117"/>
      <c r="ED76" s="117"/>
      <c r="EE76" s="117"/>
      <c r="EF76" s="117"/>
      <c r="EG76" s="117"/>
      <c r="EH76" s="117"/>
      <c r="EI76" s="117"/>
      <c r="EJ76" s="117"/>
      <c r="EK76" s="117"/>
      <c r="EL76" s="117"/>
      <c r="EM76" s="117"/>
      <c r="EN76" s="117"/>
      <c r="EO76" s="117"/>
      <c r="EP76" s="117"/>
      <c r="EQ76" s="117"/>
      <c r="ER76" s="117"/>
    </row>
    <row r="77" spans="2:148" s="64" customFormat="1" ht="11.25" customHeight="1">
      <c r="B77" s="65"/>
      <c r="C77" s="66" t="s">
        <v>128</v>
      </c>
      <c r="D77" s="66"/>
      <c r="E77" s="66"/>
      <c r="F77" s="66"/>
      <c r="G77" s="111"/>
      <c r="H77" s="153" t="s">
        <v>129</v>
      </c>
      <c r="I77" s="153"/>
      <c r="J77" s="153"/>
      <c r="K77" s="66"/>
      <c r="L77" s="154"/>
      <c r="M77" s="154"/>
      <c r="N77" s="154"/>
      <c r="O77" s="66"/>
      <c r="P77" s="69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  <c r="DK77" s="116"/>
      <c r="DL77" s="116"/>
      <c r="DM77" s="116"/>
      <c r="DN77" s="116"/>
      <c r="DO77" s="116"/>
      <c r="DP77" s="116"/>
      <c r="DQ77" s="116"/>
      <c r="DR77" s="116"/>
      <c r="DS77" s="116"/>
      <c r="DT77" s="116"/>
      <c r="DU77" s="116"/>
      <c r="DV77" s="116"/>
      <c r="DW77" s="116"/>
      <c r="DX77" s="116"/>
      <c r="DY77" s="116"/>
      <c r="DZ77" s="116"/>
      <c r="EA77" s="116"/>
      <c r="EB77" s="116"/>
      <c r="EC77" s="116"/>
      <c r="ED77" s="116"/>
      <c r="EE77" s="116"/>
      <c r="EF77" s="116"/>
      <c r="EG77" s="116"/>
      <c r="EH77" s="116"/>
      <c r="EI77" s="116"/>
      <c r="EJ77" s="116"/>
      <c r="EK77" s="116"/>
      <c r="EL77" s="116"/>
      <c r="EM77" s="116"/>
      <c r="EN77" s="116"/>
      <c r="EO77" s="116"/>
      <c r="EP77" s="116"/>
      <c r="EQ77" s="116"/>
      <c r="ER77" s="116"/>
    </row>
    <row r="78" spans="2:148" s="71" customFormat="1" ht="24" customHeight="1">
      <c r="B78" s="72"/>
      <c r="C78" s="107" t="str">
        <f ca="1">IF(M$3="","",IF(INDEX(девушки!$A$103:$I$470,$M$3+3-100,7)="","",INDEX(девушки!$A$103:$I$470,$M$3+3-100,7)))</f>
        <v/>
      </c>
      <c r="D78" s="70"/>
      <c r="E78" s="70"/>
      <c r="F78" s="70"/>
      <c r="G78" s="101" t="str">
        <f ca="1">IF(M$3="","",IF(INDEX(девушки!$A$103:$I$470,$M$3+3-100,8)="","",CONCATENATE("( ",INDEX(девушки!$A$103:$I$470,$M$3+3-100,8)," )")))</f>
        <v/>
      </c>
      <c r="H78" s="166" t="e">
        <f ca="1">IF(M$3="","",IF(INDEX(девушки!$A$103:$I$470,$M$3+3-100,10)="","",INDEX(девушки!$A$103:$I$470,$M$3+3-100,10)))</f>
        <v>#REF!</v>
      </c>
      <c r="I78" s="166"/>
      <c r="J78" s="166"/>
      <c r="K78" s="166"/>
      <c r="L78" s="166"/>
      <c r="M78" s="166"/>
      <c r="N78" s="166"/>
      <c r="O78" s="74"/>
      <c r="P78" s="75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7"/>
      <c r="AG78" s="117"/>
      <c r="AH78" s="117"/>
      <c r="AI78" s="117"/>
      <c r="AJ78" s="117"/>
      <c r="AK78" s="117"/>
      <c r="AL78" s="117"/>
      <c r="AM78" s="117"/>
      <c r="AN78" s="117"/>
      <c r="AO78" s="117"/>
      <c r="AP78" s="117"/>
      <c r="AQ78" s="117"/>
      <c r="AR78" s="117"/>
      <c r="AS78" s="117"/>
      <c r="AT78" s="117"/>
      <c r="AU78" s="117"/>
      <c r="AV78" s="117"/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  <c r="BH78" s="117"/>
      <c r="BI78" s="117"/>
      <c r="BJ78" s="117"/>
      <c r="BK78" s="117"/>
      <c r="BL78" s="117"/>
      <c r="BM78" s="117"/>
      <c r="BN78" s="117"/>
      <c r="BO78" s="117"/>
      <c r="BP78" s="117"/>
      <c r="BQ78" s="117"/>
      <c r="BR78" s="117"/>
      <c r="BS78" s="117"/>
      <c r="BT78" s="117"/>
      <c r="BU78" s="117"/>
      <c r="BV78" s="117"/>
      <c r="BW78" s="117"/>
      <c r="BX78" s="117"/>
      <c r="BY78" s="117"/>
      <c r="BZ78" s="117"/>
      <c r="CA78" s="117"/>
      <c r="CB78" s="117"/>
      <c r="CC78" s="117"/>
      <c r="CD78" s="117"/>
      <c r="CE78" s="117"/>
      <c r="CF78" s="117"/>
      <c r="CG78" s="117"/>
      <c r="CH78" s="117"/>
      <c r="CI78" s="117"/>
      <c r="CJ78" s="117"/>
      <c r="CK78" s="117"/>
      <c r="CL78" s="117"/>
      <c r="CM78" s="117"/>
      <c r="CN78" s="117"/>
      <c r="CO78" s="117"/>
      <c r="CP78" s="117"/>
      <c r="CQ78" s="117"/>
      <c r="CR78" s="117"/>
      <c r="CS78" s="117"/>
      <c r="CT78" s="117"/>
      <c r="CU78" s="117"/>
      <c r="CV78" s="117"/>
      <c r="CW78" s="117"/>
      <c r="CX78" s="117"/>
      <c r="CY78" s="117"/>
      <c r="CZ78" s="117"/>
      <c r="DA78" s="117"/>
      <c r="DB78" s="117"/>
      <c r="DC78" s="117"/>
      <c r="DD78" s="117"/>
      <c r="DE78" s="117"/>
      <c r="DF78" s="117"/>
      <c r="DG78" s="117"/>
      <c r="DH78" s="117"/>
      <c r="DI78" s="117"/>
      <c r="DJ78" s="117"/>
      <c r="DK78" s="117"/>
      <c r="DL78" s="117"/>
      <c r="DM78" s="117"/>
      <c r="DN78" s="117"/>
      <c r="DO78" s="117"/>
      <c r="DP78" s="117"/>
      <c r="DQ78" s="117"/>
      <c r="DR78" s="117"/>
      <c r="DS78" s="117"/>
      <c r="DT78" s="117"/>
      <c r="DU78" s="117"/>
      <c r="DV78" s="117"/>
      <c r="DW78" s="117"/>
      <c r="DX78" s="117"/>
      <c r="DY78" s="117"/>
      <c r="DZ78" s="117"/>
      <c r="EA78" s="117"/>
      <c r="EB78" s="117"/>
      <c r="EC78" s="117"/>
      <c r="ED78" s="117"/>
      <c r="EE78" s="117"/>
      <c r="EF78" s="117"/>
      <c r="EG78" s="117"/>
      <c r="EH78" s="117"/>
      <c r="EI78" s="117"/>
      <c r="EJ78" s="117"/>
      <c r="EK78" s="117"/>
      <c r="EL78" s="117"/>
      <c r="EM78" s="117"/>
      <c r="EN78" s="117"/>
      <c r="EO78" s="117"/>
      <c r="EP78" s="117"/>
      <c r="EQ78" s="117"/>
      <c r="ER78" s="117"/>
    </row>
    <row r="79" spans="2:148" s="64" customFormat="1" ht="9.9499999999999993" customHeight="1">
      <c r="B79" s="65"/>
      <c r="C79" s="66" t="s">
        <v>130</v>
      </c>
      <c r="D79" s="66"/>
      <c r="E79" s="66"/>
      <c r="F79" s="66"/>
      <c r="G79" s="111"/>
      <c r="H79" s="153" t="s">
        <v>117</v>
      </c>
      <c r="I79" s="153"/>
      <c r="J79" s="153"/>
      <c r="K79" s="153"/>
      <c r="L79" s="153"/>
      <c r="M79" s="153"/>
      <c r="N79" s="66"/>
      <c r="O79" s="66"/>
      <c r="P79" s="69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  <c r="DK79" s="116"/>
      <c r="DL79" s="116"/>
      <c r="DM79" s="116"/>
      <c r="DN79" s="116"/>
      <c r="DO79" s="116"/>
      <c r="DP79" s="116"/>
      <c r="DQ79" s="116"/>
      <c r="DR79" s="116"/>
      <c r="DS79" s="116"/>
      <c r="DT79" s="116"/>
      <c r="DU79" s="116"/>
      <c r="DV79" s="116"/>
      <c r="DW79" s="116"/>
      <c r="DX79" s="116"/>
      <c r="DY79" s="116"/>
      <c r="DZ79" s="116"/>
      <c r="EA79" s="116"/>
      <c r="EB79" s="116"/>
      <c r="EC79" s="116"/>
      <c r="ED79" s="116"/>
      <c r="EE79" s="116"/>
      <c r="EF79" s="116"/>
      <c r="EG79" s="116"/>
      <c r="EH79" s="116"/>
      <c r="EI79" s="116"/>
      <c r="EJ79" s="116"/>
      <c r="EK79" s="116"/>
      <c r="EL79" s="116"/>
      <c r="EM79" s="116"/>
      <c r="EN79" s="116"/>
      <c r="EO79" s="116"/>
      <c r="EP79" s="116"/>
      <c r="EQ79" s="116"/>
      <c r="ER79" s="116"/>
    </row>
    <row r="80" spans="2:148" s="64" customFormat="1" ht="9.9499999999999993" customHeight="1">
      <c r="B80" s="65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9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  <c r="DK80" s="116"/>
      <c r="DL80" s="116"/>
      <c r="DM80" s="116"/>
      <c r="DN80" s="116"/>
      <c r="DO80" s="116"/>
      <c r="DP80" s="116"/>
      <c r="DQ80" s="116"/>
      <c r="DR80" s="116"/>
      <c r="DS80" s="116"/>
      <c r="DT80" s="116"/>
      <c r="DU80" s="116"/>
      <c r="DV80" s="116"/>
      <c r="DW80" s="116"/>
      <c r="DX80" s="116"/>
      <c r="DY80" s="116"/>
      <c r="DZ80" s="116"/>
      <c r="EA80" s="116"/>
      <c r="EB80" s="116"/>
      <c r="EC80" s="116"/>
      <c r="ED80" s="116"/>
      <c r="EE80" s="116"/>
      <c r="EF80" s="116"/>
      <c r="EG80" s="116"/>
      <c r="EH80" s="116"/>
      <c r="EI80" s="116"/>
      <c r="EJ80" s="116"/>
      <c r="EK80" s="116"/>
      <c r="EL80" s="116"/>
      <c r="EM80" s="116"/>
      <c r="EN80" s="116"/>
      <c r="EO80" s="116"/>
      <c r="EP80" s="116"/>
      <c r="EQ80" s="116"/>
      <c r="ER80" s="116"/>
    </row>
    <row r="81" spans="2:148" ht="26.25" customHeight="1">
      <c r="B81" s="55"/>
      <c r="C81" s="105" t="e">
        <f ca="1">IF(M$3="","",IF(INDEX(девушки!$A$103:$I$470,$M$3+3-100,11)="","",INDEX(девушки!$A$103:$I$470,$M$3+3-100,11)))</f>
        <v>#REF!</v>
      </c>
      <c r="D81" s="70"/>
      <c r="E81" s="70"/>
      <c r="F81" s="70"/>
      <c r="G81" s="70"/>
      <c r="H81" s="70"/>
      <c r="I81" s="70"/>
      <c r="J81" s="70"/>
      <c r="K81" s="51"/>
      <c r="L81" s="103" t="e">
        <f ca="1">IF(M$3="","",IF(INDEX(девушки!$A$103:$I$470,$M$3+3-100,12)="","",INDEX(девушки!$A$103:$I$470,$M$3+3-100,12)))</f>
        <v>#REF!</v>
      </c>
      <c r="M81" s="104"/>
      <c r="N81" s="120" t="e">
        <f ca="1">IF(M$3="","",IF(INDEX(девушки!$A$103:$I$470,$M$3+3-100,13)="","",INDEX(девушки!$A$103:$I$470,$M$3+3-100,13)))</f>
        <v>#REF!</v>
      </c>
      <c r="O81" s="51"/>
      <c r="P81" s="57"/>
    </row>
    <row r="82" spans="2:148" s="64" customFormat="1" ht="14.25" customHeight="1">
      <c r="B82" s="65"/>
      <c r="C82" s="66" t="s">
        <v>126</v>
      </c>
      <c r="D82" s="66"/>
      <c r="E82" s="66"/>
      <c r="F82" s="66"/>
      <c r="G82" s="66"/>
      <c r="H82" s="66"/>
      <c r="I82" s="66"/>
      <c r="J82" s="154"/>
      <c r="K82" s="154"/>
      <c r="L82" s="67" t="s">
        <v>127</v>
      </c>
      <c r="M82" s="102"/>
      <c r="N82" s="67" t="s">
        <v>141</v>
      </c>
      <c r="O82" s="66"/>
      <c r="P82" s="69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  <c r="DK82" s="116"/>
      <c r="DL82" s="116"/>
      <c r="DM82" s="116"/>
      <c r="DN82" s="116"/>
      <c r="DO82" s="116"/>
      <c r="DP82" s="116"/>
      <c r="DQ82" s="116"/>
      <c r="DR82" s="116"/>
      <c r="DS82" s="116"/>
      <c r="DT82" s="116"/>
      <c r="DU82" s="116"/>
      <c r="DV82" s="116"/>
      <c r="DW82" s="116"/>
      <c r="DX82" s="116"/>
      <c r="DY82" s="116"/>
      <c r="DZ82" s="116"/>
      <c r="EA82" s="116"/>
      <c r="EB82" s="116"/>
      <c r="EC82" s="116"/>
      <c r="ED82" s="116"/>
      <c r="EE82" s="116"/>
      <c r="EF82" s="116"/>
      <c r="EG82" s="116"/>
      <c r="EH82" s="116"/>
      <c r="EI82" s="116"/>
      <c r="EJ82" s="116"/>
      <c r="EK82" s="116"/>
      <c r="EL82" s="116"/>
      <c r="EM82" s="116"/>
      <c r="EN82" s="116"/>
      <c r="EO82" s="116"/>
      <c r="EP82" s="116"/>
      <c r="EQ82" s="116"/>
      <c r="ER82" s="116"/>
    </row>
    <row r="83" spans="2:148" s="64" customFormat="1" ht="21" customHeight="1">
      <c r="B83" s="65"/>
      <c r="C83" s="66"/>
      <c r="D83" s="66"/>
      <c r="E83" s="66"/>
      <c r="F83" s="66"/>
      <c r="G83" s="66"/>
      <c r="H83" s="66"/>
      <c r="I83" s="66"/>
      <c r="J83" s="68"/>
      <c r="K83" s="68"/>
      <c r="L83" s="66"/>
      <c r="M83" s="68"/>
      <c r="N83" s="68"/>
      <c r="O83" s="66"/>
      <c r="P83" s="69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  <c r="DK83" s="116"/>
      <c r="DL83" s="116"/>
      <c r="DM83" s="116"/>
      <c r="DN83" s="116"/>
      <c r="DO83" s="116"/>
      <c r="DP83" s="116"/>
      <c r="DQ83" s="116"/>
      <c r="DR83" s="116"/>
      <c r="DS83" s="116"/>
      <c r="DT83" s="116"/>
      <c r="DU83" s="116"/>
      <c r="DV83" s="116"/>
      <c r="DW83" s="116"/>
      <c r="DX83" s="116"/>
      <c r="DY83" s="116"/>
      <c r="DZ83" s="116"/>
      <c r="EA83" s="116"/>
      <c r="EB83" s="116"/>
      <c r="EC83" s="116"/>
      <c r="ED83" s="116"/>
      <c r="EE83" s="116"/>
      <c r="EF83" s="116"/>
      <c r="EG83" s="116"/>
      <c r="EH83" s="116"/>
      <c r="EI83" s="116"/>
      <c r="EJ83" s="116"/>
      <c r="EK83" s="116"/>
      <c r="EL83" s="116"/>
      <c r="EM83" s="116"/>
      <c r="EN83" s="116"/>
      <c r="EO83" s="116"/>
      <c r="EP83" s="116"/>
      <c r="EQ83" s="116"/>
      <c r="ER83" s="116"/>
    </row>
    <row r="84" spans="2:148" s="64" customFormat="1" ht="17.25" customHeight="1">
      <c r="B84" s="65"/>
      <c r="C84" s="76" t="s">
        <v>131</v>
      </c>
      <c r="D84" s="77"/>
      <c r="E84" s="78"/>
      <c r="F84" s="109" t="s">
        <v>142</v>
      </c>
      <c r="G84" s="78"/>
      <c r="H84" s="78"/>
      <c r="I84" s="79"/>
      <c r="J84" s="168" t="s">
        <v>143</v>
      </c>
      <c r="K84" s="169"/>
      <c r="L84" s="110" t="s">
        <v>132</v>
      </c>
      <c r="M84" s="110" t="s">
        <v>133</v>
      </c>
      <c r="N84" s="110" t="s">
        <v>134</v>
      </c>
      <c r="O84" s="66"/>
      <c r="P84" s="69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  <c r="DK84" s="116"/>
      <c r="DL84" s="116"/>
      <c r="DM84" s="116"/>
      <c r="DN84" s="116"/>
      <c r="DO84" s="116"/>
      <c r="DP84" s="116"/>
      <c r="DQ84" s="116"/>
      <c r="DR84" s="116"/>
      <c r="DS84" s="116"/>
      <c r="DT84" s="116"/>
      <c r="DU84" s="116"/>
      <c r="DV84" s="116"/>
      <c r="DW84" s="116"/>
      <c r="DX84" s="116"/>
      <c r="DY84" s="116"/>
      <c r="DZ84" s="116"/>
      <c r="EA84" s="116"/>
      <c r="EB84" s="116"/>
      <c r="EC84" s="116"/>
      <c r="ED84" s="116"/>
      <c r="EE84" s="116"/>
      <c r="EF84" s="116"/>
      <c r="EG84" s="116"/>
      <c r="EH84" s="116"/>
      <c r="EI84" s="116"/>
      <c r="EJ84" s="116"/>
      <c r="EK84" s="116"/>
      <c r="EL84" s="116"/>
      <c r="EM84" s="116"/>
      <c r="EN84" s="116"/>
      <c r="EO84" s="116"/>
      <c r="EP84" s="116"/>
      <c r="EQ84" s="116"/>
      <c r="ER84" s="116"/>
    </row>
    <row r="85" spans="2:148" s="64" customFormat="1" ht="24.75" customHeight="1">
      <c r="B85" s="65"/>
      <c r="C85" s="80" t="s">
        <v>135</v>
      </c>
      <c r="D85" s="81"/>
      <c r="E85" s="82"/>
      <c r="F85" s="82"/>
      <c r="G85" s="82"/>
      <c r="H85" s="82"/>
      <c r="I85" s="81"/>
      <c r="J85" s="83"/>
      <c r="K85" s="81"/>
      <c r="L85" s="84"/>
      <c r="M85" s="84"/>
      <c r="N85" s="84"/>
      <c r="O85" s="66"/>
      <c r="P85" s="69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  <c r="DK85" s="116"/>
      <c r="DL85" s="116"/>
      <c r="DM85" s="116"/>
      <c r="DN85" s="116"/>
      <c r="DO85" s="116"/>
      <c r="DP85" s="116"/>
      <c r="DQ85" s="116"/>
      <c r="DR85" s="116"/>
      <c r="DS85" s="116"/>
      <c r="DT85" s="116"/>
      <c r="DU85" s="116"/>
      <c r="DV85" s="116"/>
      <c r="DW85" s="116"/>
      <c r="DX85" s="116"/>
      <c r="DY85" s="116"/>
      <c r="DZ85" s="116"/>
      <c r="EA85" s="116"/>
      <c r="EB85" s="116"/>
      <c r="EC85" s="116"/>
      <c r="ED85" s="116"/>
      <c r="EE85" s="116"/>
      <c r="EF85" s="116"/>
      <c r="EG85" s="116"/>
      <c r="EH85" s="116"/>
      <c r="EI85" s="116"/>
      <c r="EJ85" s="116"/>
      <c r="EK85" s="116"/>
      <c r="EL85" s="116"/>
      <c r="EM85" s="116"/>
      <c r="EN85" s="116"/>
      <c r="EO85" s="116"/>
      <c r="EP85" s="116"/>
      <c r="EQ85" s="116"/>
      <c r="ER85" s="116"/>
    </row>
    <row r="86" spans="2:148" s="64" customFormat="1" ht="24.75" customHeight="1">
      <c r="B86" s="65"/>
      <c r="C86" s="80" t="s">
        <v>136</v>
      </c>
      <c r="D86" s="81"/>
      <c r="E86" s="82"/>
      <c r="F86" s="82"/>
      <c r="G86" s="82"/>
      <c r="H86" s="82"/>
      <c r="I86" s="81"/>
      <c r="J86" s="83"/>
      <c r="K86" s="81"/>
      <c r="L86" s="84"/>
      <c r="M86" s="84"/>
      <c r="N86" s="84"/>
      <c r="O86" s="66"/>
      <c r="P86" s="69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  <c r="DK86" s="116"/>
      <c r="DL86" s="116"/>
      <c r="DM86" s="116"/>
      <c r="DN86" s="116"/>
      <c r="DO86" s="116"/>
      <c r="DP86" s="116"/>
      <c r="DQ86" s="116"/>
      <c r="DR86" s="116"/>
      <c r="DS86" s="116"/>
      <c r="DT86" s="116"/>
      <c r="DU86" s="116"/>
      <c r="DV86" s="116"/>
      <c r="DW86" s="116"/>
      <c r="DX86" s="116"/>
      <c r="DY86" s="116"/>
      <c r="DZ86" s="116"/>
      <c r="EA86" s="116"/>
      <c r="EB86" s="116"/>
      <c r="EC86" s="116"/>
      <c r="ED86" s="116"/>
      <c r="EE86" s="116"/>
      <c r="EF86" s="116"/>
      <c r="EG86" s="116"/>
      <c r="EH86" s="116"/>
      <c r="EI86" s="116"/>
      <c r="EJ86" s="116"/>
      <c r="EK86" s="116"/>
      <c r="EL86" s="116"/>
      <c r="EM86" s="116"/>
      <c r="EN86" s="116"/>
      <c r="EO86" s="116"/>
      <c r="EP86" s="116"/>
      <c r="EQ86" s="116"/>
      <c r="ER86" s="116"/>
    </row>
    <row r="87" spans="2:148" s="64" customFormat="1" ht="24.75" customHeight="1">
      <c r="B87" s="65"/>
      <c r="C87" s="85" t="s">
        <v>137</v>
      </c>
      <c r="D87" s="86"/>
      <c r="E87" s="87"/>
      <c r="F87" s="87"/>
      <c r="G87" s="87"/>
      <c r="H87" s="87"/>
      <c r="I87" s="86"/>
      <c r="J87" s="88"/>
      <c r="K87" s="86"/>
      <c r="L87" s="84"/>
      <c r="M87" s="84"/>
      <c r="N87" s="84"/>
      <c r="O87" s="66"/>
      <c r="P87" s="69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  <c r="DK87" s="116"/>
      <c r="DL87" s="116"/>
      <c r="DM87" s="116"/>
      <c r="DN87" s="116"/>
      <c r="DO87" s="116"/>
      <c r="DP87" s="116"/>
      <c r="DQ87" s="116"/>
      <c r="DR87" s="116"/>
      <c r="DS87" s="116"/>
      <c r="DT87" s="116"/>
      <c r="DU87" s="116"/>
      <c r="DV87" s="116"/>
      <c r="DW87" s="116"/>
      <c r="DX87" s="116"/>
      <c r="DY87" s="116"/>
      <c r="DZ87" s="116"/>
      <c r="EA87" s="116"/>
      <c r="EB87" s="116"/>
      <c r="EC87" s="116"/>
      <c r="ED87" s="116"/>
      <c r="EE87" s="116"/>
      <c r="EF87" s="116"/>
      <c r="EG87" s="116"/>
      <c r="EH87" s="116"/>
      <c r="EI87" s="116"/>
      <c r="EJ87" s="116"/>
      <c r="EK87" s="116"/>
      <c r="EL87" s="116"/>
      <c r="EM87" s="116"/>
      <c r="EN87" s="116"/>
      <c r="EO87" s="116"/>
      <c r="EP87" s="116"/>
      <c r="EQ87" s="116"/>
      <c r="ER87" s="116"/>
    </row>
    <row r="88" spans="2:148" s="64" customFormat="1" ht="10.5" customHeight="1">
      <c r="B88" s="88"/>
      <c r="C88" s="121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  <c r="DK88" s="116"/>
      <c r="DL88" s="116"/>
      <c r="DM88" s="116"/>
      <c r="DN88" s="116"/>
      <c r="DO88" s="116"/>
      <c r="DP88" s="116"/>
      <c r="DQ88" s="116"/>
      <c r="DR88" s="116"/>
      <c r="DS88" s="116"/>
      <c r="DT88" s="116"/>
      <c r="DU88" s="116"/>
      <c r="DV88" s="116"/>
      <c r="DW88" s="116"/>
      <c r="DX88" s="116"/>
      <c r="DY88" s="116"/>
      <c r="DZ88" s="116"/>
      <c r="EA88" s="116"/>
      <c r="EB88" s="116"/>
      <c r="EC88" s="116"/>
      <c r="ED88" s="116"/>
      <c r="EE88" s="116"/>
      <c r="EF88" s="116"/>
      <c r="EG88" s="116"/>
      <c r="EH88" s="116"/>
      <c r="EI88" s="116"/>
      <c r="EJ88" s="116"/>
      <c r="EK88" s="116"/>
      <c r="EL88" s="116"/>
      <c r="EM88" s="116"/>
      <c r="EN88" s="116"/>
      <c r="EO88" s="116"/>
      <c r="EP88" s="116"/>
      <c r="EQ88" s="116"/>
      <c r="ER88" s="116"/>
    </row>
    <row r="89" spans="2:148" ht="3.75" customHeight="1">
      <c r="B89" s="52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4"/>
    </row>
    <row r="90" spans="2:148" ht="26.25" customHeight="1">
      <c r="B90" s="55"/>
      <c r="C90" s="51"/>
      <c r="D90" s="51"/>
      <c r="E90" s="51"/>
      <c r="F90" s="51"/>
      <c r="G90" s="56"/>
      <c r="H90" s="51"/>
      <c r="I90" s="51"/>
      <c r="J90" s="51"/>
      <c r="K90" s="51"/>
      <c r="L90" s="51"/>
      <c r="M90" s="99" t="s">
        <v>122</v>
      </c>
      <c r="N90" s="159"/>
      <c r="O90" s="160"/>
      <c r="P90" s="57"/>
    </row>
    <row r="91" spans="2:148" s="93" customFormat="1" ht="35.25" customHeight="1">
      <c r="B91" s="94"/>
      <c r="C91" s="149" t="e">
        <f ca="1">IF(M$3="","",IF(INDEX(девушки!$A$103:$I$470,$M$3+4-100,14)="","",INDEX(девушки!$A$103:$I$470,$M$3+4-100,14)))</f>
        <v>#REF!</v>
      </c>
      <c r="D91" s="150"/>
      <c r="E91" s="95"/>
      <c r="F91" s="164"/>
      <c r="G91" s="165"/>
      <c r="H91" s="51"/>
      <c r="I91" s="96"/>
      <c r="J91" s="162" t="str">
        <f ca="1">IF(M$3="","",IF(INDEX(девушки!$A$103:$I$470,$M$3+4-100,1)="","",INDEX(девушки!$A$103:$I$470,$M$3+4-100,1)))</f>
        <v/>
      </c>
      <c r="K91" s="163"/>
      <c r="L91" s="96"/>
      <c r="M91" s="99" t="s">
        <v>140</v>
      </c>
      <c r="N91" s="119" t="str">
        <f ca="1">IF(M$3="","",CONCATENATE(IF(INDEX(девушки!$A$103:$I$470,$M$3+4-100,6)="","",INDEX(девушки!$A$103:$I$470,$M$3+4-100,6)),"  ",IF(INDEX(девушки!$A$103:$I$470,$M$3+4-100,8)="","",INDEX(девушки!$A$103:$I$470,$M$3+4-100,8))))</f>
        <v xml:space="preserve">  </v>
      </c>
      <c r="O91" s="97"/>
      <c r="P91" s="98"/>
      <c r="R91" s="114"/>
      <c r="S91" s="114"/>
      <c r="T91" s="114"/>
      <c r="U91" s="114"/>
      <c r="V91" s="114"/>
      <c r="W91" s="114"/>
      <c r="X91" s="114"/>
      <c r="Y91" s="114"/>
      <c r="Z91" s="114"/>
      <c r="AA91" s="114"/>
      <c r="AB91" s="114"/>
      <c r="AC91" s="114"/>
      <c r="AD91" s="114"/>
      <c r="AE91" s="114"/>
      <c r="AF91" s="114"/>
      <c r="AG91" s="114"/>
      <c r="AH91" s="114"/>
      <c r="AI91" s="114"/>
      <c r="AJ91" s="114"/>
      <c r="AK91" s="114"/>
      <c r="AL91" s="114"/>
      <c r="AM91" s="114"/>
      <c r="AN91" s="114"/>
      <c r="AO91" s="114"/>
      <c r="AP91" s="114"/>
      <c r="AQ91" s="114"/>
      <c r="AR91" s="114"/>
      <c r="AS91" s="114"/>
      <c r="AT91" s="114"/>
      <c r="AU91" s="114"/>
      <c r="AV91" s="114"/>
      <c r="AW91" s="114"/>
      <c r="AX91" s="114"/>
      <c r="AY91" s="114"/>
      <c r="AZ91" s="114"/>
      <c r="BA91" s="114"/>
      <c r="BB91" s="114"/>
      <c r="BC91" s="114"/>
      <c r="BD91" s="114"/>
      <c r="BE91" s="114"/>
      <c r="BF91" s="114"/>
      <c r="BG91" s="114"/>
      <c r="BH91" s="114"/>
      <c r="BI91" s="114"/>
      <c r="BJ91" s="114"/>
      <c r="BK91" s="114"/>
      <c r="BL91" s="114"/>
      <c r="BM91" s="114"/>
      <c r="BN91" s="114"/>
      <c r="BO91" s="114"/>
      <c r="BP91" s="114"/>
      <c r="BQ91" s="114"/>
      <c r="BR91" s="114"/>
      <c r="BS91" s="114"/>
      <c r="BT91" s="114"/>
      <c r="BU91" s="114"/>
      <c r="BV91" s="114"/>
      <c r="BW91" s="114"/>
      <c r="BX91" s="114"/>
      <c r="BY91" s="114"/>
      <c r="BZ91" s="114"/>
      <c r="CA91" s="114"/>
      <c r="CB91" s="114"/>
      <c r="CC91" s="114"/>
      <c r="CD91" s="114"/>
      <c r="CE91" s="114"/>
      <c r="CF91" s="114"/>
      <c r="CG91" s="114"/>
      <c r="CH91" s="114"/>
      <c r="CI91" s="114"/>
      <c r="CJ91" s="114"/>
      <c r="CK91" s="114"/>
      <c r="CL91" s="114"/>
      <c r="CM91" s="114"/>
      <c r="CN91" s="114"/>
      <c r="CO91" s="114"/>
      <c r="CP91" s="114"/>
      <c r="CQ91" s="114"/>
      <c r="CR91" s="114"/>
      <c r="CS91" s="114"/>
      <c r="CT91" s="114"/>
      <c r="CU91" s="114"/>
      <c r="CV91" s="114"/>
      <c r="CW91" s="114"/>
      <c r="CX91" s="114"/>
      <c r="CY91" s="114"/>
      <c r="CZ91" s="114"/>
      <c r="DA91" s="114"/>
      <c r="DB91" s="114"/>
      <c r="DC91" s="114"/>
      <c r="DD91" s="114"/>
      <c r="DE91" s="114"/>
      <c r="DF91" s="114"/>
      <c r="DG91" s="114"/>
      <c r="DH91" s="114"/>
      <c r="DI91" s="114"/>
      <c r="DJ91" s="114"/>
      <c r="DK91" s="114"/>
      <c r="DL91" s="114"/>
      <c r="DM91" s="114"/>
      <c r="DN91" s="114"/>
      <c r="DO91" s="114"/>
      <c r="DP91" s="114"/>
      <c r="DQ91" s="114"/>
      <c r="DR91" s="114"/>
      <c r="DS91" s="114"/>
      <c r="DT91" s="114"/>
      <c r="DU91" s="114"/>
      <c r="DV91" s="114"/>
      <c r="DW91" s="114"/>
      <c r="DX91" s="114"/>
      <c r="DY91" s="114"/>
      <c r="DZ91" s="114"/>
      <c r="EA91" s="114"/>
      <c r="EB91" s="114"/>
      <c r="EC91" s="114"/>
      <c r="ED91" s="114"/>
      <c r="EE91" s="114"/>
      <c r="EF91" s="114"/>
      <c r="EG91" s="114"/>
      <c r="EH91" s="114"/>
      <c r="EI91" s="114"/>
      <c r="EJ91" s="114"/>
      <c r="EK91" s="114"/>
      <c r="EL91" s="114"/>
      <c r="EM91" s="114"/>
      <c r="EN91" s="114"/>
      <c r="EO91" s="114"/>
      <c r="EP91" s="114"/>
      <c r="EQ91" s="114"/>
      <c r="ER91" s="114"/>
    </row>
    <row r="92" spans="2:148" s="58" customFormat="1" ht="15.75" customHeight="1">
      <c r="B92" s="59"/>
      <c r="C92" s="156" t="s">
        <v>123</v>
      </c>
      <c r="D92" s="156"/>
      <c r="E92" s="92"/>
      <c r="F92" s="152" t="s">
        <v>138</v>
      </c>
      <c r="G92" s="152"/>
      <c r="H92" s="106"/>
      <c r="I92" s="92"/>
      <c r="J92" s="156" t="s">
        <v>139</v>
      </c>
      <c r="K92" s="156"/>
      <c r="L92" s="60"/>
      <c r="M92" s="60"/>
      <c r="N92" s="60"/>
      <c r="O92" s="60"/>
      <c r="P92" s="61"/>
      <c r="R92" s="115"/>
      <c r="S92" s="115"/>
      <c r="T92" s="115"/>
      <c r="U92" s="115"/>
      <c r="V92" s="115"/>
      <c r="W92" s="115"/>
      <c r="X92" s="115"/>
      <c r="Y92" s="115"/>
      <c r="Z92" s="115"/>
      <c r="AA92" s="115"/>
      <c r="AB92" s="115"/>
      <c r="AC92" s="115"/>
      <c r="AD92" s="115"/>
      <c r="AE92" s="115"/>
      <c r="AF92" s="115"/>
      <c r="AG92" s="115"/>
      <c r="AH92" s="115"/>
      <c r="AI92" s="115"/>
      <c r="AJ92" s="115"/>
      <c r="AK92" s="115"/>
      <c r="AL92" s="115"/>
      <c r="AM92" s="115"/>
      <c r="AN92" s="115"/>
      <c r="AO92" s="115"/>
      <c r="AP92" s="115"/>
      <c r="AQ92" s="115"/>
      <c r="AR92" s="115"/>
      <c r="AS92" s="115"/>
      <c r="AT92" s="115"/>
      <c r="AU92" s="115"/>
      <c r="AV92" s="115"/>
      <c r="AW92" s="115"/>
      <c r="AX92" s="115"/>
      <c r="AY92" s="115"/>
      <c r="AZ92" s="115"/>
      <c r="BA92" s="115"/>
      <c r="BB92" s="115"/>
      <c r="BC92" s="115"/>
      <c r="BD92" s="115"/>
      <c r="BE92" s="115"/>
      <c r="BF92" s="115"/>
      <c r="BG92" s="115"/>
      <c r="BH92" s="115"/>
      <c r="BI92" s="115"/>
      <c r="BJ92" s="115"/>
      <c r="BK92" s="115"/>
      <c r="BL92" s="115"/>
      <c r="BM92" s="115"/>
      <c r="BN92" s="115"/>
      <c r="BO92" s="115"/>
      <c r="BP92" s="115"/>
      <c r="BQ92" s="115"/>
      <c r="BR92" s="115"/>
      <c r="BS92" s="115"/>
      <c r="BT92" s="115"/>
      <c r="BU92" s="115"/>
      <c r="BV92" s="115"/>
      <c r="BW92" s="115"/>
      <c r="BX92" s="115"/>
      <c r="BY92" s="115"/>
      <c r="BZ92" s="115"/>
      <c r="CA92" s="115"/>
      <c r="CB92" s="115"/>
      <c r="CC92" s="115"/>
      <c r="CD92" s="115"/>
      <c r="CE92" s="115"/>
      <c r="CF92" s="115"/>
      <c r="CG92" s="115"/>
      <c r="CH92" s="115"/>
      <c r="CI92" s="115"/>
      <c r="CJ92" s="115"/>
      <c r="CK92" s="115"/>
      <c r="CL92" s="115"/>
      <c r="CM92" s="115"/>
      <c r="CN92" s="115"/>
      <c r="CO92" s="115"/>
      <c r="CP92" s="115"/>
      <c r="CQ92" s="115"/>
      <c r="CR92" s="115"/>
      <c r="CS92" s="115"/>
      <c r="CT92" s="115"/>
      <c r="CU92" s="115"/>
      <c r="CV92" s="115"/>
      <c r="CW92" s="115"/>
      <c r="CX92" s="115"/>
      <c r="CY92" s="115"/>
      <c r="CZ92" s="115"/>
      <c r="DA92" s="115"/>
      <c r="DB92" s="115"/>
      <c r="DC92" s="115"/>
      <c r="DD92" s="115"/>
      <c r="DE92" s="115"/>
      <c r="DF92" s="115"/>
      <c r="DG92" s="115"/>
      <c r="DH92" s="115"/>
      <c r="DI92" s="115"/>
      <c r="DJ92" s="115"/>
      <c r="DK92" s="115"/>
      <c r="DL92" s="115"/>
      <c r="DM92" s="115"/>
      <c r="DN92" s="115"/>
      <c r="DO92" s="115"/>
      <c r="DP92" s="115"/>
      <c r="DQ92" s="115"/>
      <c r="DR92" s="115"/>
      <c r="DS92" s="115"/>
      <c r="DT92" s="115"/>
      <c r="DU92" s="115"/>
      <c r="DV92" s="115"/>
      <c r="DW92" s="115"/>
      <c r="DX92" s="115"/>
      <c r="DY92" s="115"/>
      <c r="DZ92" s="115"/>
      <c r="EA92" s="115"/>
      <c r="EB92" s="115"/>
      <c r="EC92" s="115"/>
      <c r="ED92" s="115"/>
      <c r="EE92" s="115"/>
      <c r="EF92" s="115"/>
      <c r="EG92" s="115"/>
      <c r="EH92" s="115"/>
      <c r="EI92" s="115"/>
      <c r="EJ92" s="115"/>
      <c r="EK92" s="115"/>
      <c r="EL92" s="115"/>
      <c r="EM92" s="115"/>
      <c r="EN92" s="115"/>
      <c r="EO92" s="115"/>
      <c r="EP92" s="115"/>
      <c r="EQ92" s="115"/>
      <c r="ER92" s="115"/>
    </row>
    <row r="93" spans="2:148" ht="39.75" customHeight="1">
      <c r="B93" s="55"/>
      <c r="C93" s="161" t="str">
        <f ca="1">IF(M$3="","",IF(INDEX(девушки!$A$103:$I$470,$M$3+4-100,2)="","",INDEX(девушки!$A$103:$I$470,$M$3+4-100,2)))</f>
        <v/>
      </c>
      <c r="D93" s="161"/>
      <c r="E93" s="161"/>
      <c r="F93" s="161"/>
      <c r="G93" s="161"/>
      <c r="H93" s="161"/>
      <c r="I93" s="62"/>
      <c r="J93" s="151" t="str">
        <f ca="1">IF(M$3="","",IF(INDEX(девушки!$A$103:$I$470,$M$3+4-100,3)="","",INDEX(девушки!$A$103:$I$470,$M$3+4-100,3)))</f>
        <v/>
      </c>
      <c r="K93" s="151"/>
      <c r="L93" s="63"/>
      <c r="M93" s="100" t="str">
        <f ca="1">IF(M$3="","",IF(INDEX(девушки!$A$103:$I$470,$M$3+4-100,4)="","",INDEX(девушки!$A$103:$I$470,$M$3+4-100,4)))</f>
        <v/>
      </c>
      <c r="N93" s="51"/>
      <c r="O93" s="51"/>
      <c r="P93" s="57"/>
    </row>
    <row r="94" spans="2:148" s="64" customFormat="1" ht="12.75" customHeight="1">
      <c r="B94" s="65"/>
      <c r="C94" s="66" t="s">
        <v>124</v>
      </c>
      <c r="D94" s="66"/>
      <c r="E94" s="66"/>
      <c r="F94" s="66"/>
      <c r="G94" s="66"/>
      <c r="H94" s="66"/>
      <c r="I94" s="66"/>
      <c r="J94" s="155" t="s">
        <v>114</v>
      </c>
      <c r="K94" s="155"/>
      <c r="L94" s="66"/>
      <c r="M94" s="68" t="s">
        <v>125</v>
      </c>
      <c r="N94" s="66"/>
      <c r="O94" s="66"/>
      <c r="P94" s="69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  <c r="DK94" s="116"/>
      <c r="DL94" s="116"/>
      <c r="DM94" s="116"/>
      <c r="DN94" s="116"/>
      <c r="DO94" s="116"/>
      <c r="DP94" s="116"/>
      <c r="DQ94" s="116"/>
      <c r="DR94" s="116"/>
      <c r="DS94" s="116"/>
      <c r="DT94" s="116"/>
      <c r="DU94" s="116"/>
      <c r="DV94" s="116"/>
      <c r="DW94" s="116"/>
      <c r="DX94" s="116"/>
      <c r="DY94" s="116"/>
      <c r="DZ94" s="116"/>
      <c r="EA94" s="116"/>
      <c r="EB94" s="116"/>
      <c r="EC94" s="116"/>
      <c r="ED94" s="116"/>
      <c r="EE94" s="116"/>
      <c r="EF94" s="116"/>
      <c r="EG94" s="116"/>
      <c r="EH94" s="116"/>
      <c r="EI94" s="116"/>
      <c r="EJ94" s="116"/>
      <c r="EK94" s="116"/>
      <c r="EL94" s="116"/>
      <c r="EM94" s="116"/>
      <c r="EN94" s="116"/>
      <c r="EO94" s="116"/>
      <c r="EP94" s="116"/>
      <c r="EQ94" s="116"/>
      <c r="ER94" s="116"/>
    </row>
    <row r="95" spans="2:148" s="71" customFormat="1" ht="35.25" customHeight="1">
      <c r="B95" s="72"/>
      <c r="C95" s="108" t="str">
        <f ca="1">IF(M$3="","",IF(INDEX(девушки!$A$103:$I$470,$M$3+4-100,5)="","",INDEX(девушки!$A$103:$I$470,$M$3+4-100,5)))</f>
        <v/>
      </c>
      <c r="D95" s="73"/>
      <c r="E95" s="73"/>
      <c r="F95" s="73"/>
      <c r="G95" s="101" t="str">
        <f ca="1">IF(M$3="","",IF(INDEX(девушки!$A$103:$I$470,$M$3+4-100,6)="","",CONCATENATE("( ",INDEX(девушки!$A$103:$I$470,$M$3+4-100,6)," )")))</f>
        <v/>
      </c>
      <c r="H95" s="166" t="str">
        <f ca="1">IF(M$3="","",IF(INDEX(девушки!$A$103:$I$470,$M$3+4-100,9)="","",INDEX(девушки!$A$103:$I$470,$M$3+4-100,9)))</f>
        <v/>
      </c>
      <c r="I95" s="166"/>
      <c r="J95" s="166"/>
      <c r="K95" s="74"/>
      <c r="L95" s="167"/>
      <c r="M95" s="167"/>
      <c r="N95" s="167"/>
      <c r="O95" s="74"/>
      <c r="P95" s="75"/>
      <c r="R95" s="117"/>
      <c r="S95" s="117"/>
      <c r="T95" s="117"/>
      <c r="U95" s="117"/>
      <c r="V95" s="117"/>
      <c r="W95" s="117"/>
      <c r="X95" s="117"/>
      <c r="Y95" s="117"/>
      <c r="Z95" s="117"/>
      <c r="AA95" s="117"/>
      <c r="AB95" s="117"/>
      <c r="AC95" s="117"/>
      <c r="AD95" s="117"/>
      <c r="AE95" s="117"/>
      <c r="AF95" s="117"/>
      <c r="AG95" s="117"/>
      <c r="AH95" s="117"/>
      <c r="AI95" s="117"/>
      <c r="AJ95" s="117"/>
      <c r="AK95" s="117"/>
      <c r="AL95" s="117"/>
      <c r="AM95" s="117"/>
      <c r="AN95" s="117"/>
      <c r="AO95" s="117"/>
      <c r="AP95" s="117"/>
      <c r="AQ95" s="117"/>
      <c r="AR95" s="117"/>
      <c r="AS95" s="117"/>
      <c r="AT95" s="117"/>
      <c r="AU95" s="117"/>
      <c r="AV95" s="117"/>
      <c r="AW95" s="117"/>
      <c r="AX95" s="117"/>
      <c r="AY95" s="117"/>
      <c r="AZ95" s="117"/>
      <c r="BA95" s="117"/>
      <c r="BB95" s="117"/>
      <c r="BC95" s="117"/>
      <c r="BD95" s="117"/>
      <c r="BE95" s="117"/>
      <c r="BF95" s="117"/>
      <c r="BG95" s="117"/>
      <c r="BH95" s="117"/>
      <c r="BI95" s="117"/>
      <c r="BJ95" s="117"/>
      <c r="BK95" s="117"/>
      <c r="BL95" s="117"/>
      <c r="BM95" s="117"/>
      <c r="BN95" s="117"/>
      <c r="BO95" s="117"/>
      <c r="BP95" s="117"/>
      <c r="BQ95" s="117"/>
      <c r="BR95" s="117"/>
      <c r="BS95" s="117"/>
      <c r="BT95" s="117"/>
      <c r="BU95" s="117"/>
      <c r="BV95" s="117"/>
      <c r="BW95" s="117"/>
      <c r="BX95" s="117"/>
      <c r="BY95" s="117"/>
      <c r="BZ95" s="117"/>
      <c r="CA95" s="117"/>
      <c r="CB95" s="117"/>
      <c r="CC95" s="117"/>
      <c r="CD95" s="117"/>
      <c r="CE95" s="117"/>
      <c r="CF95" s="117"/>
      <c r="CG95" s="117"/>
      <c r="CH95" s="117"/>
      <c r="CI95" s="117"/>
      <c r="CJ95" s="117"/>
      <c r="CK95" s="117"/>
      <c r="CL95" s="117"/>
      <c r="CM95" s="117"/>
      <c r="CN95" s="117"/>
      <c r="CO95" s="117"/>
      <c r="CP95" s="117"/>
      <c r="CQ95" s="117"/>
      <c r="CR95" s="117"/>
      <c r="CS95" s="117"/>
      <c r="CT95" s="117"/>
      <c r="CU95" s="117"/>
      <c r="CV95" s="117"/>
      <c r="CW95" s="117"/>
      <c r="CX95" s="117"/>
      <c r="CY95" s="117"/>
      <c r="CZ95" s="117"/>
      <c r="DA95" s="117"/>
      <c r="DB95" s="117"/>
      <c r="DC95" s="117"/>
      <c r="DD95" s="117"/>
      <c r="DE95" s="117"/>
      <c r="DF95" s="117"/>
      <c r="DG95" s="117"/>
      <c r="DH95" s="117"/>
      <c r="DI95" s="117"/>
      <c r="DJ95" s="117"/>
      <c r="DK95" s="117"/>
      <c r="DL95" s="117"/>
      <c r="DM95" s="117"/>
      <c r="DN95" s="117"/>
      <c r="DO95" s="117"/>
      <c r="DP95" s="117"/>
      <c r="DQ95" s="117"/>
      <c r="DR95" s="117"/>
      <c r="DS95" s="117"/>
      <c r="DT95" s="117"/>
      <c r="DU95" s="117"/>
      <c r="DV95" s="117"/>
      <c r="DW95" s="117"/>
      <c r="DX95" s="117"/>
      <c r="DY95" s="117"/>
      <c r="DZ95" s="117"/>
      <c r="EA95" s="117"/>
      <c r="EB95" s="117"/>
      <c r="EC95" s="117"/>
      <c r="ED95" s="117"/>
      <c r="EE95" s="117"/>
      <c r="EF95" s="117"/>
      <c r="EG95" s="117"/>
      <c r="EH95" s="117"/>
      <c r="EI95" s="117"/>
      <c r="EJ95" s="117"/>
      <c r="EK95" s="117"/>
      <c r="EL95" s="117"/>
      <c r="EM95" s="117"/>
      <c r="EN95" s="117"/>
      <c r="EO95" s="117"/>
      <c r="EP95" s="117"/>
      <c r="EQ95" s="117"/>
      <c r="ER95" s="117"/>
    </row>
    <row r="96" spans="2:148" s="64" customFormat="1" ht="11.25" customHeight="1">
      <c r="B96" s="65"/>
      <c r="C96" s="66" t="s">
        <v>128</v>
      </c>
      <c r="D96" s="66"/>
      <c r="E96" s="66"/>
      <c r="F96" s="66"/>
      <c r="G96" s="111"/>
      <c r="H96" s="153" t="s">
        <v>129</v>
      </c>
      <c r="I96" s="153"/>
      <c r="J96" s="153"/>
      <c r="K96" s="66"/>
      <c r="L96" s="154"/>
      <c r="M96" s="154"/>
      <c r="N96" s="154"/>
      <c r="O96" s="66"/>
      <c r="P96" s="69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  <c r="DK96" s="116"/>
      <c r="DL96" s="116"/>
      <c r="DM96" s="116"/>
      <c r="DN96" s="116"/>
      <c r="DO96" s="116"/>
      <c r="DP96" s="116"/>
      <c r="DQ96" s="116"/>
      <c r="DR96" s="116"/>
      <c r="DS96" s="116"/>
      <c r="DT96" s="116"/>
      <c r="DU96" s="116"/>
      <c r="DV96" s="116"/>
      <c r="DW96" s="116"/>
      <c r="DX96" s="116"/>
      <c r="DY96" s="116"/>
      <c r="DZ96" s="116"/>
      <c r="EA96" s="116"/>
      <c r="EB96" s="116"/>
      <c r="EC96" s="116"/>
      <c r="ED96" s="116"/>
      <c r="EE96" s="116"/>
      <c r="EF96" s="116"/>
      <c r="EG96" s="116"/>
      <c r="EH96" s="116"/>
      <c r="EI96" s="116"/>
      <c r="EJ96" s="116"/>
      <c r="EK96" s="116"/>
      <c r="EL96" s="116"/>
      <c r="EM96" s="116"/>
      <c r="EN96" s="116"/>
      <c r="EO96" s="116"/>
      <c r="EP96" s="116"/>
      <c r="EQ96" s="116"/>
      <c r="ER96" s="116"/>
    </row>
    <row r="97" spans="2:148" s="71" customFormat="1" ht="24" customHeight="1">
      <c r="B97" s="72"/>
      <c r="C97" s="107" t="str">
        <f ca="1">IF(M$3="","",IF(INDEX(девушки!$A$103:$I$470,$M$3+4-100,7)="","",INDEX(девушки!$A$103:$I$470,$M$3+4-100,7)))</f>
        <v/>
      </c>
      <c r="D97" s="70"/>
      <c r="E97" s="70"/>
      <c r="F97" s="70"/>
      <c r="G97" s="101" t="str">
        <f ca="1">IF(M$3="","",IF(INDEX(девушки!$A$103:$I$470,$M$3+4-100,8)="","",CONCATENATE("( ",INDEX(девушки!$A$103:$I$470,$M$3+4-100,8)," )")))</f>
        <v/>
      </c>
      <c r="H97" s="166" t="e">
        <f ca="1">IF(M$3="","",IF(INDEX(девушки!$A$103:$I$470,$M$3+4-100,10)="","",INDEX(девушки!$A$103:$I$470,$M$3+4-100,10)))</f>
        <v>#REF!</v>
      </c>
      <c r="I97" s="166"/>
      <c r="J97" s="166"/>
      <c r="K97" s="166"/>
      <c r="L97" s="166"/>
      <c r="M97" s="166"/>
      <c r="N97" s="166"/>
      <c r="O97" s="74"/>
      <c r="P97" s="75"/>
      <c r="R97" s="117"/>
      <c r="S97" s="117"/>
      <c r="T97" s="117"/>
      <c r="U97" s="117"/>
      <c r="V97" s="117"/>
      <c r="W97" s="117"/>
      <c r="X97" s="117"/>
      <c r="Y97" s="117"/>
      <c r="Z97" s="117"/>
      <c r="AA97" s="117"/>
      <c r="AB97" s="117"/>
      <c r="AC97" s="117"/>
      <c r="AD97" s="117"/>
      <c r="AE97" s="117"/>
      <c r="AF97" s="117"/>
      <c r="AG97" s="117"/>
      <c r="AH97" s="117"/>
      <c r="AI97" s="117"/>
      <c r="AJ97" s="117"/>
      <c r="AK97" s="117"/>
      <c r="AL97" s="117"/>
      <c r="AM97" s="117"/>
      <c r="AN97" s="117"/>
      <c r="AO97" s="117"/>
      <c r="AP97" s="117"/>
      <c r="AQ97" s="117"/>
      <c r="AR97" s="117"/>
      <c r="AS97" s="117"/>
      <c r="AT97" s="117"/>
      <c r="AU97" s="117"/>
      <c r="AV97" s="117"/>
      <c r="AW97" s="117"/>
      <c r="AX97" s="117"/>
      <c r="AY97" s="117"/>
      <c r="AZ97" s="117"/>
      <c r="BA97" s="117"/>
      <c r="BB97" s="117"/>
      <c r="BC97" s="117"/>
      <c r="BD97" s="117"/>
      <c r="BE97" s="117"/>
      <c r="BF97" s="117"/>
      <c r="BG97" s="117"/>
      <c r="BH97" s="117"/>
      <c r="BI97" s="117"/>
      <c r="BJ97" s="117"/>
      <c r="BK97" s="117"/>
      <c r="BL97" s="117"/>
      <c r="BM97" s="117"/>
      <c r="BN97" s="117"/>
      <c r="BO97" s="117"/>
      <c r="BP97" s="117"/>
      <c r="BQ97" s="117"/>
      <c r="BR97" s="117"/>
      <c r="BS97" s="117"/>
      <c r="BT97" s="117"/>
      <c r="BU97" s="117"/>
      <c r="BV97" s="117"/>
      <c r="BW97" s="117"/>
      <c r="BX97" s="117"/>
      <c r="BY97" s="117"/>
      <c r="BZ97" s="117"/>
      <c r="CA97" s="117"/>
      <c r="CB97" s="117"/>
      <c r="CC97" s="117"/>
      <c r="CD97" s="117"/>
      <c r="CE97" s="117"/>
      <c r="CF97" s="117"/>
      <c r="CG97" s="117"/>
      <c r="CH97" s="117"/>
      <c r="CI97" s="117"/>
      <c r="CJ97" s="117"/>
      <c r="CK97" s="117"/>
      <c r="CL97" s="117"/>
      <c r="CM97" s="117"/>
      <c r="CN97" s="117"/>
      <c r="CO97" s="117"/>
      <c r="CP97" s="117"/>
      <c r="CQ97" s="117"/>
      <c r="CR97" s="117"/>
      <c r="CS97" s="117"/>
      <c r="CT97" s="117"/>
      <c r="CU97" s="117"/>
      <c r="CV97" s="117"/>
      <c r="CW97" s="117"/>
      <c r="CX97" s="117"/>
      <c r="CY97" s="117"/>
      <c r="CZ97" s="117"/>
      <c r="DA97" s="117"/>
      <c r="DB97" s="117"/>
      <c r="DC97" s="117"/>
      <c r="DD97" s="117"/>
      <c r="DE97" s="117"/>
      <c r="DF97" s="117"/>
      <c r="DG97" s="117"/>
      <c r="DH97" s="117"/>
      <c r="DI97" s="117"/>
      <c r="DJ97" s="117"/>
      <c r="DK97" s="117"/>
      <c r="DL97" s="117"/>
      <c r="DM97" s="117"/>
      <c r="DN97" s="117"/>
      <c r="DO97" s="117"/>
      <c r="DP97" s="117"/>
      <c r="DQ97" s="117"/>
      <c r="DR97" s="117"/>
      <c r="DS97" s="117"/>
      <c r="DT97" s="117"/>
      <c r="DU97" s="117"/>
      <c r="DV97" s="117"/>
      <c r="DW97" s="117"/>
      <c r="DX97" s="117"/>
      <c r="DY97" s="117"/>
      <c r="DZ97" s="117"/>
      <c r="EA97" s="117"/>
      <c r="EB97" s="117"/>
      <c r="EC97" s="117"/>
      <c r="ED97" s="117"/>
      <c r="EE97" s="117"/>
      <c r="EF97" s="117"/>
      <c r="EG97" s="117"/>
      <c r="EH97" s="117"/>
      <c r="EI97" s="117"/>
      <c r="EJ97" s="117"/>
      <c r="EK97" s="117"/>
      <c r="EL97" s="117"/>
      <c r="EM97" s="117"/>
      <c r="EN97" s="117"/>
      <c r="EO97" s="117"/>
      <c r="EP97" s="117"/>
      <c r="EQ97" s="117"/>
      <c r="ER97" s="117"/>
    </row>
    <row r="98" spans="2:148" s="64" customFormat="1" ht="9.9499999999999993" customHeight="1">
      <c r="B98" s="65"/>
      <c r="C98" s="66" t="s">
        <v>130</v>
      </c>
      <c r="D98" s="66"/>
      <c r="E98" s="66"/>
      <c r="F98" s="66"/>
      <c r="G98" s="66"/>
      <c r="H98" s="153" t="s">
        <v>117</v>
      </c>
      <c r="I98" s="153"/>
      <c r="J98" s="153"/>
      <c r="K98" s="153"/>
      <c r="L98" s="153"/>
      <c r="M98" s="153"/>
      <c r="N98" s="66"/>
      <c r="O98" s="66"/>
      <c r="P98" s="69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  <c r="DK98" s="116"/>
      <c r="DL98" s="116"/>
      <c r="DM98" s="116"/>
      <c r="DN98" s="116"/>
      <c r="DO98" s="116"/>
      <c r="DP98" s="116"/>
      <c r="DQ98" s="116"/>
      <c r="DR98" s="116"/>
      <c r="DS98" s="116"/>
      <c r="DT98" s="116"/>
      <c r="DU98" s="116"/>
      <c r="DV98" s="116"/>
      <c r="DW98" s="116"/>
      <c r="DX98" s="116"/>
      <c r="DY98" s="116"/>
      <c r="DZ98" s="116"/>
      <c r="EA98" s="116"/>
      <c r="EB98" s="116"/>
      <c r="EC98" s="116"/>
      <c r="ED98" s="116"/>
      <c r="EE98" s="116"/>
      <c r="EF98" s="116"/>
      <c r="EG98" s="116"/>
      <c r="EH98" s="116"/>
      <c r="EI98" s="116"/>
      <c r="EJ98" s="116"/>
      <c r="EK98" s="116"/>
      <c r="EL98" s="116"/>
      <c r="EM98" s="116"/>
      <c r="EN98" s="116"/>
      <c r="EO98" s="116"/>
      <c r="EP98" s="116"/>
      <c r="EQ98" s="116"/>
      <c r="ER98" s="116"/>
    </row>
    <row r="99" spans="2:148" s="64" customFormat="1" ht="9.9499999999999993" customHeight="1">
      <c r="B99" s="65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9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  <c r="DK99" s="116"/>
      <c r="DL99" s="116"/>
      <c r="DM99" s="116"/>
      <c r="DN99" s="116"/>
      <c r="DO99" s="116"/>
      <c r="DP99" s="116"/>
      <c r="DQ99" s="116"/>
      <c r="DR99" s="116"/>
      <c r="DS99" s="116"/>
      <c r="DT99" s="116"/>
      <c r="DU99" s="116"/>
      <c r="DV99" s="116"/>
      <c r="DW99" s="116"/>
      <c r="DX99" s="116"/>
      <c r="DY99" s="116"/>
      <c r="DZ99" s="116"/>
      <c r="EA99" s="116"/>
      <c r="EB99" s="116"/>
      <c r="EC99" s="116"/>
      <c r="ED99" s="116"/>
      <c r="EE99" s="116"/>
      <c r="EF99" s="116"/>
      <c r="EG99" s="116"/>
      <c r="EH99" s="116"/>
      <c r="EI99" s="116"/>
      <c r="EJ99" s="116"/>
      <c r="EK99" s="116"/>
      <c r="EL99" s="116"/>
      <c r="EM99" s="116"/>
      <c r="EN99" s="116"/>
      <c r="EO99" s="116"/>
      <c r="EP99" s="116"/>
      <c r="EQ99" s="116"/>
      <c r="ER99" s="116"/>
    </row>
    <row r="100" spans="2:148" ht="26.25" customHeight="1">
      <c r="B100" s="55"/>
      <c r="C100" s="105" t="e">
        <f ca="1">IF(M$3="","",IF(INDEX(девушки!$A$103:$I$470,$M$3+4-100,11)="","",INDEX(девушки!$A$103:$I$470,$M$3+4-100,11)))</f>
        <v>#REF!</v>
      </c>
      <c r="D100" s="70"/>
      <c r="E100" s="70"/>
      <c r="F100" s="70"/>
      <c r="G100" s="70"/>
      <c r="H100" s="70"/>
      <c r="I100" s="70"/>
      <c r="J100" s="70"/>
      <c r="K100" s="51"/>
      <c r="L100" s="103" t="e">
        <f ca="1">IF(M$3="","",IF(INDEX(девушки!$A$103:$I$470,$M$3+4-100,12)="","",INDEX(девушки!$A$103:$I$470,$M$3+4-100,12)))</f>
        <v>#REF!</v>
      </c>
      <c r="M100" s="104"/>
      <c r="N100" s="120" t="e">
        <f ca="1">IF(M$3="","",IF(INDEX(девушки!$A$103:$I$470,$M$3+4-100,13)="","",INDEX(девушки!$A$103:$I$470,$M$3+4-100,13)))</f>
        <v>#REF!</v>
      </c>
      <c r="O100" s="51"/>
      <c r="P100" s="57"/>
    </row>
    <row r="101" spans="2:148" s="64" customFormat="1" ht="14.25" customHeight="1">
      <c r="B101" s="65"/>
      <c r="C101" s="66" t="s">
        <v>126</v>
      </c>
      <c r="D101" s="66"/>
      <c r="E101" s="66"/>
      <c r="F101" s="66"/>
      <c r="G101" s="66"/>
      <c r="H101" s="66"/>
      <c r="I101" s="66"/>
      <c r="J101" s="154"/>
      <c r="K101" s="154"/>
      <c r="L101" s="67" t="s">
        <v>127</v>
      </c>
      <c r="M101" s="102"/>
      <c r="N101" s="67" t="s">
        <v>141</v>
      </c>
      <c r="O101" s="66"/>
      <c r="P101" s="69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  <c r="DK101" s="116"/>
      <c r="DL101" s="116"/>
      <c r="DM101" s="116"/>
      <c r="DN101" s="116"/>
      <c r="DO101" s="116"/>
      <c r="DP101" s="116"/>
      <c r="DQ101" s="116"/>
      <c r="DR101" s="116"/>
      <c r="DS101" s="116"/>
      <c r="DT101" s="116"/>
      <c r="DU101" s="116"/>
      <c r="DV101" s="116"/>
      <c r="DW101" s="116"/>
      <c r="DX101" s="116"/>
      <c r="DY101" s="116"/>
      <c r="DZ101" s="116"/>
      <c r="EA101" s="116"/>
      <c r="EB101" s="116"/>
      <c r="EC101" s="116"/>
      <c r="ED101" s="116"/>
      <c r="EE101" s="116"/>
      <c r="EF101" s="116"/>
      <c r="EG101" s="116"/>
      <c r="EH101" s="116"/>
      <c r="EI101" s="116"/>
      <c r="EJ101" s="116"/>
      <c r="EK101" s="116"/>
      <c r="EL101" s="116"/>
      <c r="EM101" s="116"/>
      <c r="EN101" s="116"/>
      <c r="EO101" s="116"/>
      <c r="EP101" s="116"/>
      <c r="EQ101" s="116"/>
      <c r="ER101" s="116"/>
    </row>
    <row r="102" spans="2:148" s="64" customFormat="1" ht="21" customHeight="1">
      <c r="B102" s="65"/>
      <c r="C102" s="66"/>
      <c r="D102" s="66"/>
      <c r="E102" s="66"/>
      <c r="F102" s="66"/>
      <c r="G102" s="66"/>
      <c r="H102" s="66"/>
      <c r="I102" s="66"/>
      <c r="J102" s="68"/>
      <c r="K102" s="68"/>
      <c r="L102" s="66"/>
      <c r="M102" s="68"/>
      <c r="N102" s="68"/>
      <c r="O102" s="66"/>
      <c r="P102" s="69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  <c r="DK102" s="116"/>
      <c r="DL102" s="116"/>
      <c r="DM102" s="116"/>
      <c r="DN102" s="116"/>
      <c r="DO102" s="116"/>
      <c r="DP102" s="116"/>
      <c r="DQ102" s="116"/>
      <c r="DR102" s="116"/>
      <c r="DS102" s="116"/>
      <c r="DT102" s="116"/>
      <c r="DU102" s="116"/>
      <c r="DV102" s="116"/>
      <c r="DW102" s="116"/>
      <c r="DX102" s="116"/>
      <c r="DY102" s="116"/>
      <c r="DZ102" s="116"/>
      <c r="EA102" s="116"/>
      <c r="EB102" s="116"/>
      <c r="EC102" s="116"/>
      <c r="ED102" s="116"/>
      <c r="EE102" s="116"/>
      <c r="EF102" s="116"/>
      <c r="EG102" s="116"/>
      <c r="EH102" s="116"/>
      <c r="EI102" s="116"/>
      <c r="EJ102" s="116"/>
      <c r="EK102" s="116"/>
      <c r="EL102" s="116"/>
      <c r="EM102" s="116"/>
      <c r="EN102" s="116"/>
      <c r="EO102" s="116"/>
      <c r="EP102" s="116"/>
      <c r="EQ102" s="116"/>
      <c r="ER102" s="116"/>
    </row>
    <row r="103" spans="2:148" s="64" customFormat="1" ht="17.25" customHeight="1">
      <c r="B103" s="65"/>
      <c r="C103" s="76" t="s">
        <v>131</v>
      </c>
      <c r="D103" s="77"/>
      <c r="E103" s="78"/>
      <c r="F103" s="109" t="s">
        <v>142</v>
      </c>
      <c r="G103" s="78"/>
      <c r="H103" s="78"/>
      <c r="I103" s="79"/>
      <c r="J103" s="168" t="s">
        <v>143</v>
      </c>
      <c r="K103" s="169"/>
      <c r="L103" s="110" t="s">
        <v>132</v>
      </c>
      <c r="M103" s="110" t="s">
        <v>133</v>
      </c>
      <c r="N103" s="110" t="s">
        <v>134</v>
      </c>
      <c r="O103" s="66"/>
      <c r="P103" s="69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  <c r="DK103" s="116"/>
      <c r="DL103" s="116"/>
      <c r="DM103" s="116"/>
      <c r="DN103" s="116"/>
      <c r="DO103" s="116"/>
      <c r="DP103" s="116"/>
      <c r="DQ103" s="116"/>
      <c r="DR103" s="116"/>
      <c r="DS103" s="116"/>
      <c r="DT103" s="116"/>
      <c r="DU103" s="116"/>
      <c r="DV103" s="116"/>
      <c r="DW103" s="116"/>
      <c r="DX103" s="116"/>
      <c r="DY103" s="116"/>
      <c r="DZ103" s="116"/>
      <c r="EA103" s="116"/>
      <c r="EB103" s="116"/>
      <c r="EC103" s="116"/>
      <c r="ED103" s="116"/>
      <c r="EE103" s="116"/>
      <c r="EF103" s="116"/>
      <c r="EG103" s="116"/>
      <c r="EH103" s="116"/>
      <c r="EI103" s="116"/>
      <c r="EJ103" s="116"/>
      <c r="EK103" s="116"/>
      <c r="EL103" s="116"/>
      <c r="EM103" s="116"/>
      <c r="EN103" s="116"/>
      <c r="EO103" s="116"/>
      <c r="EP103" s="116"/>
      <c r="EQ103" s="116"/>
      <c r="ER103" s="116"/>
    </row>
    <row r="104" spans="2:148" s="64" customFormat="1" ht="24.75" customHeight="1">
      <c r="B104" s="65"/>
      <c r="C104" s="80" t="s">
        <v>135</v>
      </c>
      <c r="D104" s="81"/>
      <c r="E104" s="82"/>
      <c r="F104" s="82"/>
      <c r="G104" s="82"/>
      <c r="H104" s="82"/>
      <c r="I104" s="81"/>
      <c r="J104" s="83"/>
      <c r="K104" s="81"/>
      <c r="L104" s="84"/>
      <c r="M104" s="84"/>
      <c r="N104" s="84"/>
      <c r="O104" s="66"/>
      <c r="P104" s="69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  <c r="DK104" s="116"/>
      <c r="DL104" s="116"/>
      <c r="DM104" s="116"/>
      <c r="DN104" s="116"/>
      <c r="DO104" s="116"/>
      <c r="DP104" s="116"/>
      <c r="DQ104" s="116"/>
      <c r="DR104" s="116"/>
      <c r="DS104" s="116"/>
      <c r="DT104" s="116"/>
      <c r="DU104" s="116"/>
      <c r="DV104" s="116"/>
      <c r="DW104" s="116"/>
      <c r="DX104" s="116"/>
      <c r="DY104" s="116"/>
      <c r="DZ104" s="116"/>
      <c r="EA104" s="116"/>
      <c r="EB104" s="116"/>
      <c r="EC104" s="116"/>
      <c r="ED104" s="116"/>
      <c r="EE104" s="116"/>
      <c r="EF104" s="116"/>
      <c r="EG104" s="116"/>
      <c r="EH104" s="116"/>
      <c r="EI104" s="116"/>
      <c r="EJ104" s="116"/>
      <c r="EK104" s="116"/>
      <c r="EL104" s="116"/>
      <c r="EM104" s="116"/>
      <c r="EN104" s="116"/>
      <c r="EO104" s="116"/>
      <c r="EP104" s="116"/>
      <c r="EQ104" s="116"/>
      <c r="ER104" s="116"/>
    </row>
    <row r="105" spans="2:148" s="64" customFormat="1" ht="24.75" customHeight="1">
      <c r="B105" s="65"/>
      <c r="C105" s="80" t="s">
        <v>136</v>
      </c>
      <c r="D105" s="81"/>
      <c r="E105" s="82"/>
      <c r="F105" s="82"/>
      <c r="G105" s="82"/>
      <c r="H105" s="82"/>
      <c r="I105" s="81"/>
      <c r="J105" s="83"/>
      <c r="K105" s="81"/>
      <c r="L105" s="84"/>
      <c r="M105" s="84"/>
      <c r="N105" s="84"/>
      <c r="O105" s="66"/>
      <c r="P105" s="69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  <c r="DK105" s="116"/>
      <c r="DL105" s="116"/>
      <c r="DM105" s="116"/>
      <c r="DN105" s="116"/>
      <c r="DO105" s="116"/>
      <c r="DP105" s="116"/>
      <c r="DQ105" s="116"/>
      <c r="DR105" s="116"/>
      <c r="DS105" s="116"/>
      <c r="DT105" s="116"/>
      <c r="DU105" s="116"/>
      <c r="DV105" s="116"/>
      <c r="DW105" s="116"/>
      <c r="DX105" s="116"/>
      <c r="DY105" s="116"/>
      <c r="DZ105" s="116"/>
      <c r="EA105" s="116"/>
      <c r="EB105" s="116"/>
      <c r="EC105" s="116"/>
      <c r="ED105" s="116"/>
      <c r="EE105" s="116"/>
      <c r="EF105" s="116"/>
      <c r="EG105" s="116"/>
      <c r="EH105" s="116"/>
      <c r="EI105" s="116"/>
      <c r="EJ105" s="116"/>
      <c r="EK105" s="116"/>
      <c r="EL105" s="116"/>
      <c r="EM105" s="116"/>
      <c r="EN105" s="116"/>
      <c r="EO105" s="116"/>
      <c r="EP105" s="116"/>
      <c r="EQ105" s="116"/>
      <c r="ER105" s="116"/>
    </row>
    <row r="106" spans="2:148" s="64" customFormat="1" ht="24.75" customHeight="1">
      <c r="B106" s="65"/>
      <c r="C106" s="85" t="s">
        <v>137</v>
      </c>
      <c r="D106" s="86"/>
      <c r="E106" s="87"/>
      <c r="F106" s="87"/>
      <c r="G106" s="87"/>
      <c r="H106" s="87"/>
      <c r="I106" s="86"/>
      <c r="J106" s="88"/>
      <c r="K106" s="86"/>
      <c r="L106" s="84"/>
      <c r="M106" s="84"/>
      <c r="N106" s="84"/>
      <c r="O106" s="66"/>
      <c r="P106" s="69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  <c r="DK106" s="116"/>
      <c r="DL106" s="116"/>
      <c r="DM106" s="116"/>
      <c r="DN106" s="116"/>
      <c r="DO106" s="116"/>
      <c r="DP106" s="116"/>
      <c r="DQ106" s="116"/>
      <c r="DR106" s="116"/>
      <c r="DS106" s="116"/>
      <c r="DT106" s="116"/>
      <c r="DU106" s="116"/>
      <c r="DV106" s="116"/>
      <c r="DW106" s="116"/>
      <c r="DX106" s="116"/>
      <c r="DY106" s="116"/>
      <c r="DZ106" s="116"/>
      <c r="EA106" s="116"/>
      <c r="EB106" s="116"/>
      <c r="EC106" s="116"/>
      <c r="ED106" s="116"/>
      <c r="EE106" s="116"/>
      <c r="EF106" s="116"/>
      <c r="EG106" s="116"/>
      <c r="EH106" s="116"/>
      <c r="EI106" s="116"/>
      <c r="EJ106" s="116"/>
      <c r="EK106" s="116"/>
      <c r="EL106" s="116"/>
      <c r="EM106" s="116"/>
      <c r="EN106" s="116"/>
      <c r="EO106" s="116"/>
      <c r="EP106" s="116"/>
      <c r="EQ106" s="116"/>
      <c r="ER106" s="116"/>
    </row>
    <row r="107" spans="2:148" ht="10.5" customHeight="1">
      <c r="B107" s="89"/>
      <c r="C107" s="90"/>
      <c r="D107" s="90"/>
      <c r="E107" s="90"/>
      <c r="F107" s="90"/>
      <c r="G107" s="90"/>
      <c r="H107" s="90"/>
      <c r="I107" s="90"/>
      <c r="J107" s="90"/>
      <c r="K107" s="90"/>
      <c r="L107" s="90"/>
      <c r="M107" s="90"/>
      <c r="N107" s="90"/>
      <c r="O107" s="90"/>
      <c r="P107" s="91"/>
    </row>
    <row r="109" spans="2:148" ht="18.75" customHeight="1"/>
    <row r="111" spans="2:148" ht="3.75" customHeight="1">
      <c r="B111" s="52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4"/>
    </row>
    <row r="112" spans="2:148" ht="26.25" customHeight="1">
      <c r="B112" s="55"/>
      <c r="C112" s="51"/>
      <c r="D112" s="51"/>
      <c r="E112" s="51"/>
      <c r="F112" s="51"/>
      <c r="G112" s="56"/>
      <c r="H112" s="51"/>
      <c r="I112" s="51"/>
      <c r="J112" s="51"/>
      <c r="K112" s="51"/>
      <c r="L112" s="51"/>
      <c r="M112" s="99" t="s">
        <v>122</v>
      </c>
      <c r="N112" s="159"/>
      <c r="O112" s="160"/>
      <c r="P112" s="57"/>
    </row>
    <row r="113" spans="2:148" s="93" customFormat="1" ht="35.25" customHeight="1">
      <c r="B113" s="94"/>
      <c r="C113" s="149" t="e">
        <f ca="1">IF(M$3="","",IF(INDEX(девушки!$A$103:$I$470,$M$3+5-100,14)="","",INDEX(девушки!$A$103:$I$470,$M$3+5-100,14)))</f>
        <v>#REF!</v>
      </c>
      <c r="D113" s="150"/>
      <c r="E113" s="95"/>
      <c r="F113" s="164"/>
      <c r="G113" s="165"/>
      <c r="H113" s="51"/>
      <c r="I113" s="96"/>
      <c r="J113" s="162" t="str">
        <f ca="1">IF(M$3="","",IF(INDEX(девушки!$A$103:$I$470,$M$3+5-100,1)="","",INDEX(девушки!$A$103:$I$470,$M$3+5-100,1)))</f>
        <v/>
      </c>
      <c r="K113" s="163"/>
      <c r="L113" s="96"/>
      <c r="M113" s="99" t="s">
        <v>140</v>
      </c>
      <c r="N113" s="119" t="str">
        <f ca="1">IF(M$3="","",CONCATENATE(IF(INDEX(девушки!$A$103:$I$470,$M$3+5-100,6)="","",INDEX(девушки!$A$103:$I$470,$M$3+5-100,6)),"  ",IF(INDEX(девушки!$A$103:$I$470,$M$3+5-100,8)="","",INDEX(девушки!$A$103:$I$470,$M$3+5-100,8))))</f>
        <v xml:space="preserve">  </v>
      </c>
      <c r="O113" s="97"/>
      <c r="P113" s="98"/>
      <c r="R113" s="114"/>
      <c r="S113" s="114"/>
      <c r="T113" s="114"/>
      <c r="U113" s="114"/>
      <c r="V113" s="114"/>
      <c r="W113" s="114"/>
      <c r="X113" s="114"/>
      <c r="Y113" s="114"/>
      <c r="Z113" s="114"/>
      <c r="AA113" s="114"/>
      <c r="AB113" s="114"/>
      <c r="AC113" s="114"/>
      <c r="AD113" s="114"/>
      <c r="AE113" s="114"/>
      <c r="AF113" s="114"/>
      <c r="AG113" s="114"/>
      <c r="AH113" s="114"/>
      <c r="AI113" s="114"/>
      <c r="AJ113" s="114"/>
      <c r="AK113" s="114"/>
      <c r="AL113" s="114"/>
      <c r="AM113" s="114"/>
      <c r="AN113" s="114"/>
      <c r="AO113" s="114"/>
      <c r="AP113" s="114"/>
      <c r="AQ113" s="114"/>
      <c r="AR113" s="114"/>
      <c r="AS113" s="114"/>
      <c r="AT113" s="114"/>
      <c r="AU113" s="114"/>
      <c r="AV113" s="114"/>
      <c r="AW113" s="114"/>
      <c r="AX113" s="114"/>
      <c r="AY113" s="114"/>
      <c r="AZ113" s="114"/>
      <c r="BA113" s="114"/>
      <c r="BB113" s="114"/>
      <c r="BC113" s="114"/>
      <c r="BD113" s="114"/>
      <c r="BE113" s="114"/>
      <c r="BF113" s="114"/>
      <c r="BG113" s="114"/>
      <c r="BH113" s="114"/>
      <c r="BI113" s="114"/>
      <c r="BJ113" s="114"/>
      <c r="BK113" s="114"/>
      <c r="BL113" s="114"/>
      <c r="BM113" s="114"/>
      <c r="BN113" s="114"/>
      <c r="BO113" s="114"/>
      <c r="BP113" s="114"/>
      <c r="BQ113" s="114"/>
      <c r="BR113" s="114"/>
      <c r="BS113" s="114"/>
      <c r="BT113" s="114"/>
      <c r="BU113" s="114"/>
      <c r="BV113" s="114"/>
      <c r="BW113" s="114"/>
      <c r="BX113" s="114"/>
      <c r="BY113" s="114"/>
      <c r="BZ113" s="114"/>
      <c r="CA113" s="114"/>
      <c r="CB113" s="114"/>
      <c r="CC113" s="114"/>
      <c r="CD113" s="114"/>
      <c r="CE113" s="114"/>
      <c r="CF113" s="114"/>
      <c r="CG113" s="114"/>
      <c r="CH113" s="114"/>
      <c r="CI113" s="114"/>
      <c r="CJ113" s="114"/>
      <c r="CK113" s="114"/>
      <c r="CL113" s="114"/>
      <c r="CM113" s="114"/>
      <c r="CN113" s="114"/>
      <c r="CO113" s="114"/>
      <c r="CP113" s="114"/>
      <c r="CQ113" s="114"/>
      <c r="CR113" s="114"/>
      <c r="CS113" s="114"/>
      <c r="CT113" s="114"/>
      <c r="CU113" s="114"/>
      <c r="CV113" s="114"/>
      <c r="CW113" s="114"/>
      <c r="CX113" s="114"/>
      <c r="CY113" s="114"/>
      <c r="CZ113" s="114"/>
      <c r="DA113" s="114"/>
      <c r="DB113" s="114"/>
      <c r="DC113" s="114"/>
      <c r="DD113" s="114"/>
      <c r="DE113" s="114"/>
      <c r="DF113" s="114"/>
      <c r="DG113" s="114"/>
      <c r="DH113" s="114"/>
      <c r="DI113" s="114"/>
      <c r="DJ113" s="114"/>
      <c r="DK113" s="114"/>
      <c r="DL113" s="114"/>
      <c r="DM113" s="114"/>
      <c r="DN113" s="114"/>
      <c r="DO113" s="114"/>
      <c r="DP113" s="114"/>
      <c r="DQ113" s="114"/>
      <c r="DR113" s="114"/>
      <c r="DS113" s="114"/>
      <c r="DT113" s="114"/>
      <c r="DU113" s="114"/>
      <c r="DV113" s="114"/>
      <c r="DW113" s="114"/>
      <c r="DX113" s="114"/>
      <c r="DY113" s="114"/>
      <c r="DZ113" s="114"/>
      <c r="EA113" s="114"/>
      <c r="EB113" s="114"/>
      <c r="EC113" s="114"/>
      <c r="ED113" s="114"/>
      <c r="EE113" s="114"/>
      <c r="EF113" s="114"/>
      <c r="EG113" s="114"/>
      <c r="EH113" s="114"/>
      <c r="EI113" s="114"/>
      <c r="EJ113" s="114"/>
      <c r="EK113" s="114"/>
      <c r="EL113" s="114"/>
      <c r="EM113" s="114"/>
      <c r="EN113" s="114"/>
      <c r="EO113" s="114"/>
      <c r="EP113" s="114"/>
      <c r="EQ113" s="114"/>
      <c r="ER113" s="114"/>
    </row>
    <row r="114" spans="2:148" s="58" customFormat="1" ht="15.75" customHeight="1">
      <c r="B114" s="59"/>
      <c r="C114" s="156" t="s">
        <v>123</v>
      </c>
      <c r="D114" s="156"/>
      <c r="E114" s="92"/>
      <c r="F114" s="152" t="s">
        <v>138</v>
      </c>
      <c r="G114" s="152"/>
      <c r="H114" s="106"/>
      <c r="I114" s="92"/>
      <c r="J114" s="156" t="s">
        <v>139</v>
      </c>
      <c r="K114" s="156"/>
      <c r="L114" s="60"/>
      <c r="M114" s="60"/>
      <c r="N114" s="60"/>
      <c r="O114" s="60"/>
      <c r="P114" s="61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115"/>
      <c r="AI114" s="115"/>
      <c r="AJ114" s="115"/>
      <c r="AK114" s="115"/>
      <c r="AL114" s="115"/>
      <c r="AM114" s="115"/>
      <c r="AN114" s="115"/>
      <c r="AO114" s="115"/>
      <c r="AP114" s="115"/>
      <c r="AQ114" s="115"/>
      <c r="AR114" s="115"/>
      <c r="AS114" s="115"/>
      <c r="AT114" s="115"/>
      <c r="AU114" s="115"/>
      <c r="AV114" s="115"/>
      <c r="AW114" s="115"/>
      <c r="AX114" s="115"/>
      <c r="AY114" s="115"/>
      <c r="AZ114" s="115"/>
      <c r="BA114" s="115"/>
      <c r="BB114" s="115"/>
      <c r="BC114" s="115"/>
      <c r="BD114" s="115"/>
      <c r="BE114" s="115"/>
      <c r="BF114" s="115"/>
      <c r="BG114" s="115"/>
      <c r="BH114" s="115"/>
      <c r="BI114" s="115"/>
      <c r="BJ114" s="115"/>
      <c r="BK114" s="115"/>
      <c r="BL114" s="115"/>
      <c r="BM114" s="115"/>
      <c r="BN114" s="115"/>
      <c r="BO114" s="115"/>
      <c r="BP114" s="115"/>
      <c r="BQ114" s="115"/>
      <c r="BR114" s="115"/>
      <c r="BS114" s="115"/>
      <c r="BT114" s="115"/>
      <c r="BU114" s="115"/>
      <c r="BV114" s="115"/>
      <c r="BW114" s="115"/>
      <c r="BX114" s="115"/>
      <c r="BY114" s="115"/>
      <c r="BZ114" s="115"/>
      <c r="CA114" s="115"/>
      <c r="CB114" s="115"/>
      <c r="CC114" s="115"/>
      <c r="CD114" s="115"/>
      <c r="CE114" s="115"/>
      <c r="CF114" s="115"/>
      <c r="CG114" s="115"/>
      <c r="CH114" s="115"/>
      <c r="CI114" s="115"/>
      <c r="CJ114" s="115"/>
      <c r="CK114" s="115"/>
      <c r="CL114" s="115"/>
      <c r="CM114" s="115"/>
      <c r="CN114" s="115"/>
      <c r="CO114" s="115"/>
      <c r="CP114" s="115"/>
      <c r="CQ114" s="115"/>
      <c r="CR114" s="115"/>
      <c r="CS114" s="115"/>
      <c r="CT114" s="115"/>
      <c r="CU114" s="115"/>
      <c r="CV114" s="115"/>
      <c r="CW114" s="115"/>
      <c r="CX114" s="115"/>
      <c r="CY114" s="115"/>
      <c r="CZ114" s="115"/>
      <c r="DA114" s="115"/>
      <c r="DB114" s="115"/>
      <c r="DC114" s="115"/>
      <c r="DD114" s="115"/>
      <c r="DE114" s="115"/>
      <c r="DF114" s="115"/>
      <c r="DG114" s="115"/>
      <c r="DH114" s="115"/>
      <c r="DI114" s="115"/>
      <c r="DJ114" s="115"/>
      <c r="DK114" s="115"/>
      <c r="DL114" s="115"/>
      <c r="DM114" s="115"/>
      <c r="DN114" s="115"/>
      <c r="DO114" s="115"/>
      <c r="DP114" s="115"/>
      <c r="DQ114" s="115"/>
      <c r="DR114" s="115"/>
      <c r="DS114" s="115"/>
      <c r="DT114" s="115"/>
      <c r="DU114" s="115"/>
      <c r="DV114" s="115"/>
      <c r="DW114" s="115"/>
      <c r="DX114" s="115"/>
      <c r="DY114" s="115"/>
      <c r="DZ114" s="115"/>
      <c r="EA114" s="115"/>
      <c r="EB114" s="115"/>
      <c r="EC114" s="115"/>
      <c r="ED114" s="115"/>
      <c r="EE114" s="115"/>
      <c r="EF114" s="115"/>
      <c r="EG114" s="115"/>
      <c r="EH114" s="115"/>
      <c r="EI114" s="115"/>
      <c r="EJ114" s="115"/>
      <c r="EK114" s="115"/>
      <c r="EL114" s="115"/>
      <c r="EM114" s="115"/>
      <c r="EN114" s="115"/>
      <c r="EO114" s="115"/>
      <c r="EP114" s="115"/>
      <c r="EQ114" s="115"/>
      <c r="ER114" s="115"/>
    </row>
    <row r="115" spans="2:148" ht="39.75" customHeight="1">
      <c r="B115" s="55"/>
      <c r="C115" s="161" t="str">
        <f ca="1">IF(M$3="","",IF(INDEX(девушки!$A$103:$I$470,$M$3+5-100,2)="","",INDEX(девушки!$A$103:$I$470,$M$3+5-100,2)))</f>
        <v/>
      </c>
      <c r="D115" s="161"/>
      <c r="E115" s="161"/>
      <c r="F115" s="161"/>
      <c r="G115" s="161"/>
      <c r="H115" s="161"/>
      <c r="I115" s="62"/>
      <c r="J115" s="151" t="str">
        <f ca="1">IF(M$3="","",IF(INDEX(девушки!$A$103:$I$470,$M$3+5-100,3)="","",INDEX(девушки!$A$103:$I$470,$M$3+5-100,3)))</f>
        <v/>
      </c>
      <c r="K115" s="151"/>
      <c r="L115" s="63"/>
      <c r="M115" s="100" t="str">
        <f ca="1">IF(M$3="","",IF(INDEX(девушки!$A$103:$I$470,$M$3+5-100,4)="","",INDEX(девушки!$A$103:$I$470,$M$3+5-100,4)))</f>
        <v/>
      </c>
      <c r="N115" s="51"/>
      <c r="O115" s="51"/>
      <c r="P115" s="57"/>
    </row>
    <row r="116" spans="2:148" s="64" customFormat="1" ht="12.75" customHeight="1">
      <c r="B116" s="65"/>
      <c r="C116" s="66" t="s">
        <v>124</v>
      </c>
      <c r="D116" s="66"/>
      <c r="E116" s="66"/>
      <c r="F116" s="66"/>
      <c r="G116" s="66"/>
      <c r="H116" s="66"/>
      <c r="I116" s="66"/>
      <c r="J116" s="155" t="s">
        <v>114</v>
      </c>
      <c r="K116" s="155"/>
      <c r="L116" s="66"/>
      <c r="M116" s="68" t="s">
        <v>125</v>
      </c>
      <c r="N116" s="66"/>
      <c r="O116" s="66"/>
      <c r="P116" s="69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  <c r="DK116" s="116"/>
      <c r="DL116" s="116"/>
      <c r="DM116" s="116"/>
      <c r="DN116" s="116"/>
      <c r="DO116" s="116"/>
      <c r="DP116" s="116"/>
      <c r="DQ116" s="116"/>
      <c r="DR116" s="116"/>
      <c r="DS116" s="116"/>
      <c r="DT116" s="116"/>
      <c r="DU116" s="116"/>
      <c r="DV116" s="116"/>
      <c r="DW116" s="116"/>
      <c r="DX116" s="116"/>
      <c r="DY116" s="116"/>
      <c r="DZ116" s="116"/>
      <c r="EA116" s="116"/>
      <c r="EB116" s="116"/>
      <c r="EC116" s="116"/>
      <c r="ED116" s="116"/>
      <c r="EE116" s="116"/>
      <c r="EF116" s="116"/>
      <c r="EG116" s="116"/>
      <c r="EH116" s="116"/>
      <c r="EI116" s="116"/>
      <c r="EJ116" s="116"/>
      <c r="EK116" s="116"/>
      <c r="EL116" s="116"/>
      <c r="EM116" s="116"/>
      <c r="EN116" s="116"/>
      <c r="EO116" s="116"/>
      <c r="EP116" s="116"/>
      <c r="EQ116" s="116"/>
      <c r="ER116" s="116"/>
    </row>
    <row r="117" spans="2:148" s="71" customFormat="1" ht="35.25" customHeight="1">
      <c r="B117" s="72"/>
      <c r="C117" s="108" t="str">
        <f ca="1">IF(M$3="","",IF(INDEX(девушки!$A$103:$I$470,$M$3+5-100,5)="","",INDEX(девушки!$A$103:$I$470,$M$3+5-100,5)))</f>
        <v/>
      </c>
      <c r="D117" s="73"/>
      <c r="E117" s="73"/>
      <c r="F117" s="73"/>
      <c r="G117" s="101" t="str">
        <f ca="1">IF(M$3="","",IF(INDEX(девушки!$A$103:$I$470,$M$3+5-100,6)="","",CONCATENATE("( ",INDEX(девушки!$A$103:$I$470,$M$3+5-100,6)," )")))</f>
        <v/>
      </c>
      <c r="H117" s="166" t="str">
        <f ca="1">IF(M$3="","",IF(INDEX(девушки!$A$103:$I$470,$M$3+5-100,9)="","",INDEX(девушки!$A$103:$I$470,$M$3+5-100,9)))</f>
        <v/>
      </c>
      <c r="I117" s="166"/>
      <c r="J117" s="166"/>
      <c r="K117" s="74"/>
      <c r="L117" s="167"/>
      <c r="M117" s="167"/>
      <c r="N117" s="167"/>
      <c r="O117" s="74"/>
      <c r="P117" s="75"/>
      <c r="R117" s="117"/>
      <c r="S117" s="117"/>
      <c r="T117" s="117"/>
      <c r="U117" s="117"/>
      <c r="V117" s="117"/>
      <c r="W117" s="117"/>
      <c r="X117" s="117"/>
      <c r="Y117" s="117"/>
      <c r="Z117" s="117"/>
      <c r="AA117" s="117"/>
      <c r="AB117" s="117"/>
      <c r="AC117" s="117"/>
      <c r="AD117" s="117"/>
      <c r="AE117" s="117"/>
      <c r="AF117" s="117"/>
      <c r="AG117" s="117"/>
      <c r="AH117" s="117"/>
      <c r="AI117" s="117"/>
      <c r="AJ117" s="117"/>
      <c r="AK117" s="117"/>
      <c r="AL117" s="117"/>
      <c r="AM117" s="117"/>
      <c r="AN117" s="117"/>
      <c r="AO117" s="117"/>
      <c r="AP117" s="117"/>
      <c r="AQ117" s="117"/>
      <c r="AR117" s="117"/>
      <c r="AS117" s="117"/>
      <c r="AT117" s="117"/>
      <c r="AU117" s="117"/>
      <c r="AV117" s="117"/>
      <c r="AW117" s="117"/>
      <c r="AX117" s="117"/>
      <c r="AY117" s="117"/>
      <c r="AZ117" s="117"/>
      <c r="BA117" s="117"/>
      <c r="BB117" s="117"/>
      <c r="BC117" s="117"/>
      <c r="BD117" s="117"/>
      <c r="BE117" s="117"/>
      <c r="BF117" s="117"/>
      <c r="BG117" s="117"/>
      <c r="BH117" s="117"/>
      <c r="BI117" s="117"/>
      <c r="BJ117" s="117"/>
      <c r="BK117" s="117"/>
      <c r="BL117" s="117"/>
      <c r="BM117" s="117"/>
      <c r="BN117" s="117"/>
      <c r="BO117" s="117"/>
      <c r="BP117" s="117"/>
      <c r="BQ117" s="117"/>
      <c r="BR117" s="117"/>
      <c r="BS117" s="117"/>
      <c r="BT117" s="117"/>
      <c r="BU117" s="117"/>
      <c r="BV117" s="117"/>
      <c r="BW117" s="117"/>
      <c r="BX117" s="117"/>
      <c r="BY117" s="117"/>
      <c r="BZ117" s="117"/>
      <c r="CA117" s="117"/>
      <c r="CB117" s="117"/>
      <c r="CC117" s="117"/>
      <c r="CD117" s="117"/>
      <c r="CE117" s="117"/>
      <c r="CF117" s="117"/>
      <c r="CG117" s="117"/>
      <c r="CH117" s="117"/>
      <c r="CI117" s="117"/>
      <c r="CJ117" s="117"/>
      <c r="CK117" s="117"/>
      <c r="CL117" s="117"/>
      <c r="CM117" s="117"/>
      <c r="CN117" s="117"/>
      <c r="CO117" s="117"/>
      <c r="CP117" s="117"/>
      <c r="CQ117" s="117"/>
      <c r="CR117" s="117"/>
      <c r="CS117" s="117"/>
      <c r="CT117" s="117"/>
      <c r="CU117" s="117"/>
      <c r="CV117" s="117"/>
      <c r="CW117" s="117"/>
      <c r="CX117" s="117"/>
      <c r="CY117" s="117"/>
      <c r="CZ117" s="117"/>
      <c r="DA117" s="117"/>
      <c r="DB117" s="117"/>
      <c r="DC117" s="117"/>
      <c r="DD117" s="117"/>
      <c r="DE117" s="117"/>
      <c r="DF117" s="117"/>
      <c r="DG117" s="117"/>
      <c r="DH117" s="117"/>
      <c r="DI117" s="117"/>
      <c r="DJ117" s="117"/>
      <c r="DK117" s="117"/>
      <c r="DL117" s="117"/>
      <c r="DM117" s="117"/>
      <c r="DN117" s="117"/>
      <c r="DO117" s="117"/>
      <c r="DP117" s="117"/>
      <c r="DQ117" s="117"/>
      <c r="DR117" s="117"/>
      <c r="DS117" s="117"/>
      <c r="DT117" s="117"/>
      <c r="DU117" s="117"/>
      <c r="DV117" s="117"/>
      <c r="DW117" s="117"/>
      <c r="DX117" s="117"/>
      <c r="DY117" s="117"/>
      <c r="DZ117" s="117"/>
      <c r="EA117" s="117"/>
      <c r="EB117" s="117"/>
      <c r="EC117" s="117"/>
      <c r="ED117" s="117"/>
      <c r="EE117" s="117"/>
      <c r="EF117" s="117"/>
      <c r="EG117" s="117"/>
      <c r="EH117" s="117"/>
      <c r="EI117" s="117"/>
      <c r="EJ117" s="117"/>
      <c r="EK117" s="117"/>
      <c r="EL117" s="117"/>
      <c r="EM117" s="117"/>
      <c r="EN117" s="117"/>
      <c r="EO117" s="117"/>
      <c r="EP117" s="117"/>
      <c r="EQ117" s="117"/>
      <c r="ER117" s="117"/>
    </row>
    <row r="118" spans="2:148" s="64" customFormat="1" ht="11.25" customHeight="1">
      <c r="B118" s="65"/>
      <c r="C118" s="66" t="s">
        <v>128</v>
      </c>
      <c r="D118" s="66"/>
      <c r="E118" s="66"/>
      <c r="F118" s="66"/>
      <c r="G118" s="111"/>
      <c r="H118" s="153" t="s">
        <v>129</v>
      </c>
      <c r="I118" s="153"/>
      <c r="J118" s="153"/>
      <c r="K118" s="66"/>
      <c r="L118" s="154"/>
      <c r="M118" s="154"/>
      <c r="N118" s="154"/>
      <c r="O118" s="66"/>
      <c r="P118" s="69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  <c r="DK118" s="116"/>
      <c r="DL118" s="116"/>
      <c r="DM118" s="116"/>
      <c r="DN118" s="116"/>
      <c r="DO118" s="116"/>
      <c r="DP118" s="116"/>
      <c r="DQ118" s="116"/>
      <c r="DR118" s="116"/>
      <c r="DS118" s="116"/>
      <c r="DT118" s="116"/>
      <c r="DU118" s="116"/>
      <c r="DV118" s="116"/>
      <c r="DW118" s="116"/>
      <c r="DX118" s="116"/>
      <c r="DY118" s="116"/>
      <c r="DZ118" s="116"/>
      <c r="EA118" s="116"/>
      <c r="EB118" s="116"/>
      <c r="EC118" s="116"/>
      <c r="ED118" s="116"/>
      <c r="EE118" s="116"/>
      <c r="EF118" s="116"/>
      <c r="EG118" s="116"/>
      <c r="EH118" s="116"/>
      <c r="EI118" s="116"/>
      <c r="EJ118" s="116"/>
      <c r="EK118" s="116"/>
      <c r="EL118" s="116"/>
      <c r="EM118" s="116"/>
      <c r="EN118" s="116"/>
      <c r="EO118" s="116"/>
      <c r="EP118" s="116"/>
      <c r="EQ118" s="116"/>
      <c r="ER118" s="116"/>
    </row>
    <row r="119" spans="2:148" s="71" customFormat="1" ht="24" customHeight="1">
      <c r="B119" s="72"/>
      <c r="C119" s="107" t="str">
        <f ca="1">IF(M$3="","",IF(INDEX(девушки!$A$103:$I$470,$M$3+5-100,7)="","",INDEX(девушки!$A$103:$I$470,$M$3+5-100,7)))</f>
        <v/>
      </c>
      <c r="D119" s="70"/>
      <c r="E119" s="70"/>
      <c r="F119" s="70"/>
      <c r="G119" s="101" t="str">
        <f ca="1">IF(M$3="","",IF(INDEX(девушки!$A$103:$I$470,$M$3+5-100,8)="","",CONCATENATE("( ",INDEX(девушки!$A$103:$I$470,$M$3+5-100,8)," )")))</f>
        <v/>
      </c>
      <c r="H119" s="166" t="e">
        <f ca="1">IF(M$3="","",IF(INDEX(девушки!$A$103:$I$470,$M$3+5-100,10)="","",INDEX(девушки!$A$103:$I$470,$M$3+5-100,10)))</f>
        <v>#REF!</v>
      </c>
      <c r="I119" s="166"/>
      <c r="J119" s="166"/>
      <c r="K119" s="166"/>
      <c r="L119" s="166"/>
      <c r="M119" s="166"/>
      <c r="N119" s="166"/>
      <c r="O119" s="74"/>
      <c r="P119" s="75"/>
      <c r="R119" s="117"/>
      <c r="S119" s="117"/>
      <c r="T119" s="117"/>
      <c r="U119" s="117"/>
      <c r="V119" s="117"/>
      <c r="W119" s="117"/>
      <c r="X119" s="117"/>
      <c r="Y119" s="117"/>
      <c r="Z119" s="117"/>
      <c r="AA119" s="117"/>
      <c r="AB119" s="117"/>
      <c r="AC119" s="117"/>
      <c r="AD119" s="117"/>
      <c r="AE119" s="117"/>
      <c r="AF119" s="117"/>
      <c r="AG119" s="117"/>
      <c r="AH119" s="117"/>
      <c r="AI119" s="117"/>
      <c r="AJ119" s="117"/>
      <c r="AK119" s="117"/>
      <c r="AL119" s="117"/>
      <c r="AM119" s="117"/>
      <c r="AN119" s="117"/>
      <c r="AO119" s="117"/>
      <c r="AP119" s="117"/>
      <c r="AQ119" s="117"/>
      <c r="AR119" s="117"/>
      <c r="AS119" s="117"/>
      <c r="AT119" s="117"/>
      <c r="AU119" s="117"/>
      <c r="AV119" s="117"/>
      <c r="AW119" s="117"/>
      <c r="AX119" s="117"/>
      <c r="AY119" s="117"/>
      <c r="AZ119" s="117"/>
      <c r="BA119" s="117"/>
      <c r="BB119" s="117"/>
      <c r="BC119" s="117"/>
      <c r="BD119" s="117"/>
      <c r="BE119" s="117"/>
      <c r="BF119" s="117"/>
      <c r="BG119" s="117"/>
      <c r="BH119" s="117"/>
      <c r="BI119" s="117"/>
      <c r="BJ119" s="117"/>
      <c r="BK119" s="117"/>
      <c r="BL119" s="117"/>
      <c r="BM119" s="117"/>
      <c r="BN119" s="117"/>
      <c r="BO119" s="117"/>
      <c r="BP119" s="117"/>
      <c r="BQ119" s="117"/>
      <c r="BR119" s="117"/>
      <c r="BS119" s="117"/>
      <c r="BT119" s="117"/>
      <c r="BU119" s="117"/>
      <c r="BV119" s="117"/>
      <c r="BW119" s="117"/>
      <c r="BX119" s="117"/>
      <c r="BY119" s="117"/>
      <c r="BZ119" s="117"/>
      <c r="CA119" s="117"/>
      <c r="CB119" s="117"/>
      <c r="CC119" s="117"/>
      <c r="CD119" s="117"/>
      <c r="CE119" s="117"/>
      <c r="CF119" s="117"/>
      <c r="CG119" s="117"/>
      <c r="CH119" s="117"/>
      <c r="CI119" s="117"/>
      <c r="CJ119" s="117"/>
      <c r="CK119" s="117"/>
      <c r="CL119" s="117"/>
      <c r="CM119" s="117"/>
      <c r="CN119" s="117"/>
      <c r="CO119" s="117"/>
      <c r="CP119" s="117"/>
      <c r="CQ119" s="117"/>
      <c r="CR119" s="117"/>
      <c r="CS119" s="117"/>
      <c r="CT119" s="117"/>
      <c r="CU119" s="117"/>
      <c r="CV119" s="117"/>
      <c r="CW119" s="117"/>
      <c r="CX119" s="117"/>
      <c r="CY119" s="117"/>
      <c r="CZ119" s="117"/>
      <c r="DA119" s="117"/>
      <c r="DB119" s="117"/>
      <c r="DC119" s="117"/>
      <c r="DD119" s="117"/>
      <c r="DE119" s="117"/>
      <c r="DF119" s="117"/>
      <c r="DG119" s="117"/>
      <c r="DH119" s="117"/>
      <c r="DI119" s="117"/>
      <c r="DJ119" s="117"/>
      <c r="DK119" s="117"/>
      <c r="DL119" s="117"/>
      <c r="DM119" s="117"/>
      <c r="DN119" s="117"/>
      <c r="DO119" s="117"/>
      <c r="DP119" s="117"/>
      <c r="DQ119" s="117"/>
      <c r="DR119" s="117"/>
      <c r="DS119" s="117"/>
      <c r="DT119" s="117"/>
      <c r="DU119" s="117"/>
      <c r="DV119" s="117"/>
      <c r="DW119" s="117"/>
      <c r="DX119" s="117"/>
      <c r="DY119" s="117"/>
      <c r="DZ119" s="117"/>
      <c r="EA119" s="117"/>
      <c r="EB119" s="117"/>
      <c r="EC119" s="117"/>
      <c r="ED119" s="117"/>
      <c r="EE119" s="117"/>
      <c r="EF119" s="117"/>
      <c r="EG119" s="117"/>
      <c r="EH119" s="117"/>
      <c r="EI119" s="117"/>
      <c r="EJ119" s="117"/>
      <c r="EK119" s="117"/>
      <c r="EL119" s="117"/>
      <c r="EM119" s="117"/>
      <c r="EN119" s="117"/>
      <c r="EO119" s="117"/>
      <c r="EP119" s="117"/>
      <c r="EQ119" s="117"/>
      <c r="ER119" s="117"/>
    </row>
    <row r="120" spans="2:148" s="64" customFormat="1" ht="9.9499999999999993" customHeight="1">
      <c r="B120" s="65"/>
      <c r="C120" s="66" t="s">
        <v>130</v>
      </c>
      <c r="D120" s="66"/>
      <c r="E120" s="66"/>
      <c r="F120" s="66"/>
      <c r="G120" s="111"/>
      <c r="H120" s="153" t="s">
        <v>117</v>
      </c>
      <c r="I120" s="153"/>
      <c r="J120" s="153"/>
      <c r="K120" s="153"/>
      <c r="L120" s="153"/>
      <c r="M120" s="153"/>
      <c r="N120" s="66"/>
      <c r="O120" s="66"/>
      <c r="P120" s="69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  <c r="DK120" s="116"/>
      <c r="DL120" s="116"/>
      <c r="DM120" s="116"/>
      <c r="DN120" s="116"/>
      <c r="DO120" s="116"/>
      <c r="DP120" s="116"/>
      <c r="DQ120" s="116"/>
      <c r="DR120" s="116"/>
      <c r="DS120" s="116"/>
      <c r="DT120" s="116"/>
      <c r="DU120" s="116"/>
      <c r="DV120" s="116"/>
      <c r="DW120" s="116"/>
      <c r="DX120" s="116"/>
      <c r="DY120" s="116"/>
      <c r="DZ120" s="116"/>
      <c r="EA120" s="116"/>
      <c r="EB120" s="116"/>
      <c r="EC120" s="116"/>
      <c r="ED120" s="116"/>
      <c r="EE120" s="116"/>
      <c r="EF120" s="116"/>
      <c r="EG120" s="116"/>
      <c r="EH120" s="116"/>
      <c r="EI120" s="116"/>
      <c r="EJ120" s="116"/>
      <c r="EK120" s="116"/>
      <c r="EL120" s="116"/>
      <c r="EM120" s="116"/>
      <c r="EN120" s="116"/>
      <c r="EO120" s="116"/>
      <c r="EP120" s="116"/>
      <c r="EQ120" s="116"/>
      <c r="ER120" s="116"/>
    </row>
    <row r="121" spans="2:148" s="64" customFormat="1" ht="9.9499999999999993" customHeight="1">
      <c r="B121" s="65"/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9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  <c r="DK121" s="116"/>
      <c r="DL121" s="116"/>
      <c r="DM121" s="116"/>
      <c r="DN121" s="116"/>
      <c r="DO121" s="116"/>
      <c r="DP121" s="116"/>
      <c r="DQ121" s="116"/>
      <c r="DR121" s="116"/>
      <c r="DS121" s="116"/>
      <c r="DT121" s="116"/>
      <c r="DU121" s="116"/>
      <c r="DV121" s="116"/>
      <c r="DW121" s="116"/>
      <c r="DX121" s="116"/>
      <c r="DY121" s="116"/>
      <c r="DZ121" s="116"/>
      <c r="EA121" s="116"/>
      <c r="EB121" s="116"/>
      <c r="EC121" s="116"/>
      <c r="ED121" s="116"/>
      <c r="EE121" s="116"/>
      <c r="EF121" s="116"/>
      <c r="EG121" s="116"/>
      <c r="EH121" s="116"/>
      <c r="EI121" s="116"/>
      <c r="EJ121" s="116"/>
      <c r="EK121" s="116"/>
      <c r="EL121" s="116"/>
      <c r="EM121" s="116"/>
      <c r="EN121" s="116"/>
      <c r="EO121" s="116"/>
      <c r="EP121" s="116"/>
      <c r="EQ121" s="116"/>
      <c r="ER121" s="116"/>
    </row>
    <row r="122" spans="2:148" ht="26.25" customHeight="1">
      <c r="B122" s="55"/>
      <c r="C122" s="105" t="e">
        <f ca="1">IF(M$3="","",IF(INDEX(девушки!$A$103:$I$470,$M$3+5-100,11)="","",INDEX(девушки!$A$103:$I$470,$M$3+5-100,11)))</f>
        <v>#REF!</v>
      </c>
      <c r="D122" s="70"/>
      <c r="E122" s="70"/>
      <c r="F122" s="70"/>
      <c r="G122" s="70"/>
      <c r="H122" s="70"/>
      <c r="I122" s="70"/>
      <c r="J122" s="70"/>
      <c r="K122" s="51"/>
      <c r="L122" s="103" t="e">
        <f ca="1">IF(M$3="","",IF(INDEX(девушки!$A$103:$I$470,$M$3+5-100,12)="","",INDEX(девушки!$A$103:$I$470,$M$3+5-100,12)))</f>
        <v>#REF!</v>
      </c>
      <c r="M122" s="104"/>
      <c r="N122" s="120" t="e">
        <f ca="1">IF(M$3="","",IF(INDEX(девушки!$A$103:$I$470,$M$3+5-100,13)="","",INDEX(девушки!$A$103:$I$470,$M$3+5-100,13)))</f>
        <v>#REF!</v>
      </c>
      <c r="O122" s="51"/>
      <c r="P122" s="57"/>
    </row>
    <row r="123" spans="2:148" s="64" customFormat="1" ht="14.25" customHeight="1">
      <c r="B123" s="65"/>
      <c r="C123" s="66" t="s">
        <v>126</v>
      </c>
      <c r="D123" s="66"/>
      <c r="E123" s="66"/>
      <c r="F123" s="66"/>
      <c r="G123" s="66"/>
      <c r="H123" s="66"/>
      <c r="I123" s="66"/>
      <c r="J123" s="154"/>
      <c r="K123" s="154"/>
      <c r="L123" s="67" t="s">
        <v>127</v>
      </c>
      <c r="M123" s="102"/>
      <c r="N123" s="67" t="s">
        <v>141</v>
      </c>
      <c r="O123" s="66"/>
      <c r="P123" s="69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  <c r="DK123" s="116"/>
      <c r="DL123" s="116"/>
      <c r="DM123" s="116"/>
      <c r="DN123" s="116"/>
      <c r="DO123" s="116"/>
      <c r="DP123" s="116"/>
      <c r="DQ123" s="116"/>
      <c r="DR123" s="116"/>
      <c r="DS123" s="116"/>
      <c r="DT123" s="116"/>
      <c r="DU123" s="116"/>
      <c r="DV123" s="116"/>
      <c r="DW123" s="116"/>
      <c r="DX123" s="116"/>
      <c r="DY123" s="116"/>
      <c r="DZ123" s="116"/>
      <c r="EA123" s="116"/>
      <c r="EB123" s="116"/>
      <c r="EC123" s="116"/>
      <c r="ED123" s="116"/>
      <c r="EE123" s="116"/>
      <c r="EF123" s="116"/>
      <c r="EG123" s="116"/>
      <c r="EH123" s="116"/>
      <c r="EI123" s="116"/>
      <c r="EJ123" s="116"/>
      <c r="EK123" s="116"/>
      <c r="EL123" s="116"/>
      <c r="EM123" s="116"/>
      <c r="EN123" s="116"/>
      <c r="EO123" s="116"/>
      <c r="EP123" s="116"/>
      <c r="EQ123" s="116"/>
      <c r="ER123" s="116"/>
    </row>
    <row r="124" spans="2:148" s="64" customFormat="1" ht="21" customHeight="1">
      <c r="B124" s="65"/>
      <c r="C124" s="66"/>
      <c r="D124" s="66"/>
      <c r="E124" s="66"/>
      <c r="F124" s="66"/>
      <c r="G124" s="66"/>
      <c r="H124" s="66"/>
      <c r="I124" s="66"/>
      <c r="J124" s="68"/>
      <c r="K124" s="68"/>
      <c r="L124" s="66"/>
      <c r="M124" s="68"/>
      <c r="N124" s="68"/>
      <c r="O124" s="66"/>
      <c r="P124" s="69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  <c r="DK124" s="116"/>
      <c r="DL124" s="116"/>
      <c r="DM124" s="116"/>
      <c r="DN124" s="116"/>
      <c r="DO124" s="116"/>
      <c r="DP124" s="116"/>
      <c r="DQ124" s="116"/>
      <c r="DR124" s="116"/>
      <c r="DS124" s="116"/>
      <c r="DT124" s="116"/>
      <c r="DU124" s="116"/>
      <c r="DV124" s="116"/>
      <c r="DW124" s="116"/>
      <c r="DX124" s="116"/>
      <c r="DY124" s="116"/>
      <c r="DZ124" s="116"/>
      <c r="EA124" s="116"/>
      <c r="EB124" s="116"/>
      <c r="EC124" s="116"/>
      <c r="ED124" s="116"/>
      <c r="EE124" s="116"/>
      <c r="EF124" s="116"/>
      <c r="EG124" s="116"/>
      <c r="EH124" s="116"/>
      <c r="EI124" s="116"/>
      <c r="EJ124" s="116"/>
      <c r="EK124" s="116"/>
      <c r="EL124" s="116"/>
      <c r="EM124" s="116"/>
      <c r="EN124" s="116"/>
      <c r="EO124" s="116"/>
      <c r="EP124" s="116"/>
      <c r="EQ124" s="116"/>
      <c r="ER124" s="116"/>
    </row>
    <row r="125" spans="2:148" s="64" customFormat="1" ht="17.25" customHeight="1">
      <c r="B125" s="65"/>
      <c r="C125" s="76" t="s">
        <v>131</v>
      </c>
      <c r="D125" s="77"/>
      <c r="E125" s="78"/>
      <c r="F125" s="109" t="s">
        <v>142</v>
      </c>
      <c r="G125" s="78"/>
      <c r="H125" s="78"/>
      <c r="I125" s="79"/>
      <c r="J125" s="168" t="s">
        <v>143</v>
      </c>
      <c r="K125" s="169"/>
      <c r="L125" s="110" t="s">
        <v>132</v>
      </c>
      <c r="M125" s="110" t="s">
        <v>133</v>
      </c>
      <c r="N125" s="110" t="s">
        <v>134</v>
      </c>
      <c r="O125" s="66"/>
      <c r="P125" s="69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  <c r="DK125" s="116"/>
      <c r="DL125" s="116"/>
      <c r="DM125" s="116"/>
      <c r="DN125" s="116"/>
      <c r="DO125" s="116"/>
      <c r="DP125" s="116"/>
      <c r="DQ125" s="116"/>
      <c r="DR125" s="116"/>
      <c r="DS125" s="116"/>
      <c r="DT125" s="116"/>
      <c r="DU125" s="116"/>
      <c r="DV125" s="116"/>
      <c r="DW125" s="116"/>
      <c r="DX125" s="116"/>
      <c r="DY125" s="116"/>
      <c r="DZ125" s="116"/>
      <c r="EA125" s="116"/>
      <c r="EB125" s="116"/>
      <c r="EC125" s="116"/>
      <c r="ED125" s="116"/>
      <c r="EE125" s="116"/>
      <c r="EF125" s="116"/>
      <c r="EG125" s="116"/>
      <c r="EH125" s="116"/>
      <c r="EI125" s="116"/>
      <c r="EJ125" s="116"/>
      <c r="EK125" s="116"/>
      <c r="EL125" s="116"/>
      <c r="EM125" s="116"/>
      <c r="EN125" s="116"/>
      <c r="EO125" s="116"/>
      <c r="EP125" s="116"/>
      <c r="EQ125" s="116"/>
      <c r="ER125" s="116"/>
    </row>
    <row r="126" spans="2:148" s="64" customFormat="1" ht="24.75" customHeight="1">
      <c r="B126" s="65"/>
      <c r="C126" s="80" t="s">
        <v>135</v>
      </c>
      <c r="D126" s="81"/>
      <c r="E126" s="82"/>
      <c r="F126" s="82"/>
      <c r="G126" s="82"/>
      <c r="H126" s="82"/>
      <c r="I126" s="81"/>
      <c r="J126" s="83"/>
      <c r="K126" s="81"/>
      <c r="L126" s="84"/>
      <c r="M126" s="84"/>
      <c r="N126" s="84"/>
      <c r="O126" s="66"/>
      <c r="P126" s="69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  <c r="DK126" s="116"/>
      <c r="DL126" s="116"/>
      <c r="DM126" s="116"/>
      <c r="DN126" s="116"/>
      <c r="DO126" s="116"/>
      <c r="DP126" s="116"/>
      <c r="DQ126" s="116"/>
      <c r="DR126" s="116"/>
      <c r="DS126" s="116"/>
      <c r="DT126" s="116"/>
      <c r="DU126" s="116"/>
      <c r="DV126" s="116"/>
      <c r="DW126" s="116"/>
      <c r="DX126" s="116"/>
      <c r="DY126" s="116"/>
      <c r="DZ126" s="116"/>
      <c r="EA126" s="116"/>
      <c r="EB126" s="116"/>
      <c r="EC126" s="116"/>
      <c r="ED126" s="116"/>
      <c r="EE126" s="116"/>
      <c r="EF126" s="116"/>
      <c r="EG126" s="116"/>
      <c r="EH126" s="116"/>
      <c r="EI126" s="116"/>
      <c r="EJ126" s="116"/>
      <c r="EK126" s="116"/>
      <c r="EL126" s="116"/>
      <c r="EM126" s="116"/>
      <c r="EN126" s="116"/>
      <c r="EO126" s="116"/>
      <c r="EP126" s="116"/>
      <c r="EQ126" s="116"/>
      <c r="ER126" s="116"/>
    </row>
    <row r="127" spans="2:148" s="64" customFormat="1" ht="24.75" customHeight="1">
      <c r="B127" s="65"/>
      <c r="C127" s="80" t="s">
        <v>136</v>
      </c>
      <c r="D127" s="81"/>
      <c r="E127" s="82"/>
      <c r="F127" s="82"/>
      <c r="G127" s="82"/>
      <c r="H127" s="82"/>
      <c r="I127" s="81"/>
      <c r="J127" s="83"/>
      <c r="K127" s="81"/>
      <c r="L127" s="84"/>
      <c r="M127" s="84"/>
      <c r="N127" s="84"/>
      <c r="O127" s="66"/>
      <c r="P127" s="69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  <c r="DK127" s="116"/>
      <c r="DL127" s="116"/>
      <c r="DM127" s="116"/>
      <c r="DN127" s="116"/>
      <c r="DO127" s="116"/>
      <c r="DP127" s="116"/>
      <c r="DQ127" s="116"/>
      <c r="DR127" s="116"/>
      <c r="DS127" s="116"/>
      <c r="DT127" s="116"/>
      <c r="DU127" s="116"/>
      <c r="DV127" s="116"/>
      <c r="DW127" s="116"/>
      <c r="DX127" s="116"/>
      <c r="DY127" s="116"/>
      <c r="DZ127" s="116"/>
      <c r="EA127" s="116"/>
      <c r="EB127" s="116"/>
      <c r="EC127" s="116"/>
      <c r="ED127" s="116"/>
      <c r="EE127" s="116"/>
      <c r="EF127" s="116"/>
      <c r="EG127" s="116"/>
      <c r="EH127" s="116"/>
      <c r="EI127" s="116"/>
      <c r="EJ127" s="116"/>
      <c r="EK127" s="116"/>
      <c r="EL127" s="116"/>
      <c r="EM127" s="116"/>
      <c r="EN127" s="116"/>
      <c r="EO127" s="116"/>
      <c r="EP127" s="116"/>
      <c r="EQ127" s="116"/>
      <c r="ER127" s="116"/>
    </row>
    <row r="128" spans="2:148" s="64" customFormat="1" ht="24.75" customHeight="1">
      <c r="B128" s="65"/>
      <c r="C128" s="85" t="s">
        <v>137</v>
      </c>
      <c r="D128" s="86"/>
      <c r="E128" s="87"/>
      <c r="F128" s="87"/>
      <c r="G128" s="87"/>
      <c r="H128" s="87"/>
      <c r="I128" s="86"/>
      <c r="J128" s="88"/>
      <c r="K128" s="86"/>
      <c r="L128" s="84"/>
      <c r="M128" s="84"/>
      <c r="N128" s="84"/>
      <c r="O128" s="66"/>
      <c r="P128" s="69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  <c r="DK128" s="116"/>
      <c r="DL128" s="116"/>
      <c r="DM128" s="116"/>
      <c r="DN128" s="116"/>
      <c r="DO128" s="116"/>
      <c r="DP128" s="116"/>
      <c r="DQ128" s="116"/>
      <c r="DR128" s="116"/>
      <c r="DS128" s="116"/>
      <c r="DT128" s="116"/>
      <c r="DU128" s="116"/>
      <c r="DV128" s="116"/>
      <c r="DW128" s="116"/>
      <c r="DX128" s="116"/>
      <c r="DY128" s="116"/>
      <c r="DZ128" s="116"/>
      <c r="EA128" s="116"/>
      <c r="EB128" s="116"/>
      <c r="EC128" s="116"/>
      <c r="ED128" s="116"/>
      <c r="EE128" s="116"/>
      <c r="EF128" s="116"/>
      <c r="EG128" s="116"/>
      <c r="EH128" s="116"/>
      <c r="EI128" s="116"/>
      <c r="EJ128" s="116"/>
      <c r="EK128" s="116"/>
      <c r="EL128" s="116"/>
      <c r="EM128" s="116"/>
      <c r="EN128" s="116"/>
      <c r="EO128" s="116"/>
      <c r="EP128" s="116"/>
      <c r="EQ128" s="116"/>
      <c r="ER128" s="116"/>
    </row>
    <row r="129" spans="2:148" s="64" customFormat="1" ht="10.5" customHeight="1">
      <c r="B129" s="88"/>
      <c r="C129" s="121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  <c r="DK129" s="116"/>
      <c r="DL129" s="116"/>
      <c r="DM129" s="116"/>
      <c r="DN129" s="116"/>
      <c r="DO129" s="116"/>
      <c r="DP129" s="116"/>
      <c r="DQ129" s="116"/>
      <c r="DR129" s="116"/>
      <c r="DS129" s="116"/>
      <c r="DT129" s="116"/>
      <c r="DU129" s="116"/>
      <c r="DV129" s="116"/>
      <c r="DW129" s="116"/>
      <c r="DX129" s="116"/>
      <c r="DY129" s="116"/>
      <c r="DZ129" s="116"/>
      <c r="EA129" s="116"/>
      <c r="EB129" s="116"/>
      <c r="EC129" s="116"/>
      <c r="ED129" s="116"/>
      <c r="EE129" s="116"/>
      <c r="EF129" s="116"/>
      <c r="EG129" s="116"/>
      <c r="EH129" s="116"/>
      <c r="EI129" s="116"/>
      <c r="EJ129" s="116"/>
      <c r="EK129" s="116"/>
      <c r="EL129" s="116"/>
      <c r="EM129" s="116"/>
      <c r="EN129" s="116"/>
      <c r="EO129" s="116"/>
      <c r="EP129" s="116"/>
      <c r="EQ129" s="116"/>
      <c r="ER129" s="116"/>
    </row>
    <row r="130" spans="2:148" ht="3.75" customHeight="1">
      <c r="B130" s="52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4"/>
    </row>
    <row r="131" spans="2:148" ht="26.25" customHeight="1">
      <c r="B131" s="55"/>
      <c r="C131" s="51"/>
      <c r="D131" s="51"/>
      <c r="E131" s="51"/>
      <c r="F131" s="51"/>
      <c r="G131" s="56"/>
      <c r="H131" s="51"/>
      <c r="I131" s="51"/>
      <c r="J131" s="51"/>
      <c r="K131" s="51"/>
      <c r="L131" s="51"/>
      <c r="M131" s="99" t="s">
        <v>122</v>
      </c>
      <c r="N131" s="159"/>
      <c r="O131" s="160"/>
      <c r="P131" s="57"/>
    </row>
    <row r="132" spans="2:148" s="93" customFormat="1" ht="35.25" customHeight="1">
      <c r="B132" s="94"/>
      <c r="C132" s="149" t="e">
        <f ca="1">IF(M$3="","",IF(INDEX(девушки!$A$103:$I$470,$M$3+6-100,14)="","",INDEX(девушки!$A$103:$I$470,$M$3+6-100,14)))</f>
        <v>#REF!</v>
      </c>
      <c r="D132" s="150"/>
      <c r="E132" s="95"/>
      <c r="F132" s="164"/>
      <c r="G132" s="165"/>
      <c r="H132" s="51"/>
      <c r="I132" s="96"/>
      <c r="J132" s="162" t="str">
        <f ca="1">IF(M$3="","",IF(INDEX(девушки!$A$103:$I$470,$M$3+6-100,1)="","",INDEX(девушки!$A$103:$I$470,$M$3+6-100,1)))</f>
        <v/>
      </c>
      <c r="K132" s="163"/>
      <c r="L132" s="96"/>
      <c r="M132" s="99" t="s">
        <v>140</v>
      </c>
      <c r="N132" s="119" t="str">
        <f ca="1">IF(M$3="","",CONCATENATE(IF(INDEX(девушки!$A$103:$I$470,$M$3+6-100,6)="","",INDEX(девушки!$A$103:$I$470,$M$3+6-100,6)),"  ",IF(INDEX(девушки!$A$103:$I$470,$M$3+6-100,8)="","",INDEX(девушки!$A$103:$I$470,$M$3+6-100,8))))</f>
        <v xml:space="preserve">  </v>
      </c>
      <c r="O132" s="97"/>
      <c r="P132" s="98"/>
      <c r="R132" s="114"/>
      <c r="S132" s="114"/>
      <c r="T132" s="114"/>
      <c r="U132" s="114"/>
      <c r="V132" s="114"/>
      <c r="W132" s="114"/>
      <c r="X132" s="114"/>
      <c r="Y132" s="114"/>
      <c r="Z132" s="114"/>
      <c r="AA132" s="114"/>
      <c r="AB132" s="114"/>
      <c r="AC132" s="114"/>
      <c r="AD132" s="114"/>
      <c r="AE132" s="114"/>
      <c r="AF132" s="114"/>
      <c r="AG132" s="114"/>
      <c r="AH132" s="114"/>
      <c r="AI132" s="114"/>
      <c r="AJ132" s="114"/>
      <c r="AK132" s="114"/>
      <c r="AL132" s="114"/>
      <c r="AM132" s="114"/>
      <c r="AN132" s="114"/>
      <c r="AO132" s="114"/>
      <c r="AP132" s="114"/>
      <c r="AQ132" s="114"/>
      <c r="AR132" s="114"/>
      <c r="AS132" s="114"/>
      <c r="AT132" s="114"/>
      <c r="AU132" s="114"/>
      <c r="AV132" s="114"/>
      <c r="AW132" s="114"/>
      <c r="AX132" s="114"/>
      <c r="AY132" s="114"/>
      <c r="AZ132" s="114"/>
      <c r="BA132" s="114"/>
      <c r="BB132" s="114"/>
      <c r="BC132" s="114"/>
      <c r="BD132" s="114"/>
      <c r="BE132" s="114"/>
      <c r="BF132" s="114"/>
      <c r="BG132" s="114"/>
      <c r="BH132" s="114"/>
      <c r="BI132" s="114"/>
      <c r="BJ132" s="114"/>
      <c r="BK132" s="114"/>
      <c r="BL132" s="114"/>
      <c r="BM132" s="114"/>
      <c r="BN132" s="114"/>
      <c r="BO132" s="114"/>
      <c r="BP132" s="114"/>
      <c r="BQ132" s="114"/>
      <c r="BR132" s="114"/>
      <c r="BS132" s="114"/>
      <c r="BT132" s="114"/>
      <c r="BU132" s="114"/>
      <c r="BV132" s="114"/>
      <c r="BW132" s="114"/>
      <c r="BX132" s="114"/>
      <c r="BY132" s="114"/>
      <c r="BZ132" s="114"/>
      <c r="CA132" s="114"/>
      <c r="CB132" s="114"/>
      <c r="CC132" s="114"/>
      <c r="CD132" s="114"/>
      <c r="CE132" s="114"/>
      <c r="CF132" s="114"/>
      <c r="CG132" s="114"/>
      <c r="CH132" s="114"/>
      <c r="CI132" s="114"/>
      <c r="CJ132" s="114"/>
      <c r="CK132" s="114"/>
      <c r="CL132" s="114"/>
      <c r="CM132" s="114"/>
      <c r="CN132" s="114"/>
      <c r="CO132" s="114"/>
      <c r="CP132" s="114"/>
      <c r="CQ132" s="114"/>
      <c r="CR132" s="114"/>
      <c r="CS132" s="114"/>
      <c r="CT132" s="114"/>
      <c r="CU132" s="114"/>
      <c r="CV132" s="114"/>
      <c r="CW132" s="114"/>
      <c r="CX132" s="114"/>
      <c r="CY132" s="114"/>
      <c r="CZ132" s="114"/>
      <c r="DA132" s="114"/>
      <c r="DB132" s="114"/>
      <c r="DC132" s="114"/>
      <c r="DD132" s="114"/>
      <c r="DE132" s="114"/>
      <c r="DF132" s="114"/>
      <c r="DG132" s="114"/>
      <c r="DH132" s="114"/>
      <c r="DI132" s="114"/>
      <c r="DJ132" s="114"/>
      <c r="DK132" s="114"/>
      <c r="DL132" s="114"/>
      <c r="DM132" s="114"/>
      <c r="DN132" s="114"/>
      <c r="DO132" s="114"/>
      <c r="DP132" s="114"/>
      <c r="DQ132" s="114"/>
      <c r="DR132" s="114"/>
      <c r="DS132" s="114"/>
      <c r="DT132" s="114"/>
      <c r="DU132" s="114"/>
      <c r="DV132" s="114"/>
      <c r="DW132" s="114"/>
      <c r="DX132" s="114"/>
      <c r="DY132" s="114"/>
      <c r="DZ132" s="114"/>
      <c r="EA132" s="114"/>
      <c r="EB132" s="114"/>
      <c r="EC132" s="114"/>
      <c r="ED132" s="114"/>
      <c r="EE132" s="114"/>
      <c r="EF132" s="114"/>
      <c r="EG132" s="114"/>
      <c r="EH132" s="114"/>
      <c r="EI132" s="114"/>
      <c r="EJ132" s="114"/>
      <c r="EK132" s="114"/>
      <c r="EL132" s="114"/>
      <c r="EM132" s="114"/>
      <c r="EN132" s="114"/>
      <c r="EO132" s="114"/>
      <c r="EP132" s="114"/>
      <c r="EQ132" s="114"/>
      <c r="ER132" s="114"/>
    </row>
    <row r="133" spans="2:148" s="58" customFormat="1" ht="15.75" customHeight="1">
      <c r="B133" s="59"/>
      <c r="C133" s="156" t="s">
        <v>123</v>
      </c>
      <c r="D133" s="156"/>
      <c r="E133" s="92"/>
      <c r="F133" s="152" t="s">
        <v>138</v>
      </c>
      <c r="G133" s="152"/>
      <c r="H133" s="106"/>
      <c r="I133" s="92"/>
      <c r="J133" s="156" t="s">
        <v>139</v>
      </c>
      <c r="K133" s="156"/>
      <c r="L133" s="60"/>
      <c r="M133" s="60"/>
      <c r="N133" s="60"/>
      <c r="O133" s="60"/>
      <c r="P133" s="61"/>
      <c r="R133" s="115"/>
      <c r="S133" s="115"/>
      <c r="T133" s="115"/>
      <c r="U133" s="115"/>
      <c r="V133" s="115"/>
      <c r="W133" s="115"/>
      <c r="X133" s="115"/>
      <c r="Y133" s="115"/>
      <c r="Z133" s="115"/>
      <c r="AA133" s="115"/>
      <c r="AB133" s="115"/>
      <c r="AC133" s="115"/>
      <c r="AD133" s="115"/>
      <c r="AE133" s="115"/>
      <c r="AF133" s="115"/>
      <c r="AG133" s="115"/>
      <c r="AH133" s="115"/>
      <c r="AI133" s="115"/>
      <c r="AJ133" s="115"/>
      <c r="AK133" s="115"/>
      <c r="AL133" s="115"/>
      <c r="AM133" s="115"/>
      <c r="AN133" s="115"/>
      <c r="AO133" s="115"/>
      <c r="AP133" s="115"/>
      <c r="AQ133" s="115"/>
      <c r="AR133" s="115"/>
      <c r="AS133" s="115"/>
      <c r="AT133" s="115"/>
      <c r="AU133" s="115"/>
      <c r="AV133" s="115"/>
      <c r="AW133" s="115"/>
      <c r="AX133" s="115"/>
      <c r="AY133" s="115"/>
      <c r="AZ133" s="115"/>
      <c r="BA133" s="115"/>
      <c r="BB133" s="115"/>
      <c r="BC133" s="115"/>
      <c r="BD133" s="115"/>
      <c r="BE133" s="115"/>
      <c r="BF133" s="115"/>
      <c r="BG133" s="115"/>
      <c r="BH133" s="115"/>
      <c r="BI133" s="115"/>
      <c r="BJ133" s="115"/>
      <c r="BK133" s="115"/>
      <c r="BL133" s="115"/>
      <c r="BM133" s="115"/>
      <c r="BN133" s="115"/>
      <c r="BO133" s="115"/>
      <c r="BP133" s="115"/>
      <c r="BQ133" s="115"/>
      <c r="BR133" s="115"/>
      <c r="BS133" s="115"/>
      <c r="BT133" s="115"/>
      <c r="BU133" s="115"/>
      <c r="BV133" s="115"/>
      <c r="BW133" s="115"/>
      <c r="BX133" s="115"/>
      <c r="BY133" s="115"/>
      <c r="BZ133" s="115"/>
      <c r="CA133" s="115"/>
      <c r="CB133" s="115"/>
      <c r="CC133" s="115"/>
      <c r="CD133" s="115"/>
      <c r="CE133" s="115"/>
      <c r="CF133" s="115"/>
      <c r="CG133" s="115"/>
      <c r="CH133" s="115"/>
      <c r="CI133" s="115"/>
      <c r="CJ133" s="115"/>
      <c r="CK133" s="115"/>
      <c r="CL133" s="115"/>
      <c r="CM133" s="115"/>
      <c r="CN133" s="115"/>
      <c r="CO133" s="115"/>
      <c r="CP133" s="115"/>
      <c r="CQ133" s="115"/>
      <c r="CR133" s="115"/>
      <c r="CS133" s="115"/>
      <c r="CT133" s="115"/>
      <c r="CU133" s="115"/>
      <c r="CV133" s="115"/>
      <c r="CW133" s="115"/>
      <c r="CX133" s="115"/>
      <c r="CY133" s="115"/>
      <c r="CZ133" s="115"/>
      <c r="DA133" s="115"/>
      <c r="DB133" s="115"/>
      <c r="DC133" s="115"/>
      <c r="DD133" s="115"/>
      <c r="DE133" s="115"/>
      <c r="DF133" s="115"/>
      <c r="DG133" s="115"/>
      <c r="DH133" s="115"/>
      <c r="DI133" s="115"/>
      <c r="DJ133" s="115"/>
      <c r="DK133" s="115"/>
      <c r="DL133" s="115"/>
      <c r="DM133" s="115"/>
      <c r="DN133" s="115"/>
      <c r="DO133" s="115"/>
      <c r="DP133" s="115"/>
      <c r="DQ133" s="115"/>
      <c r="DR133" s="115"/>
      <c r="DS133" s="115"/>
      <c r="DT133" s="115"/>
      <c r="DU133" s="115"/>
      <c r="DV133" s="115"/>
      <c r="DW133" s="115"/>
      <c r="DX133" s="115"/>
      <c r="DY133" s="115"/>
      <c r="DZ133" s="115"/>
      <c r="EA133" s="115"/>
      <c r="EB133" s="115"/>
      <c r="EC133" s="115"/>
      <c r="ED133" s="115"/>
      <c r="EE133" s="115"/>
      <c r="EF133" s="115"/>
      <c r="EG133" s="115"/>
      <c r="EH133" s="115"/>
      <c r="EI133" s="115"/>
      <c r="EJ133" s="115"/>
      <c r="EK133" s="115"/>
      <c r="EL133" s="115"/>
      <c r="EM133" s="115"/>
      <c r="EN133" s="115"/>
      <c r="EO133" s="115"/>
      <c r="EP133" s="115"/>
      <c r="EQ133" s="115"/>
      <c r="ER133" s="115"/>
    </row>
    <row r="134" spans="2:148" ht="39.75" customHeight="1">
      <c r="B134" s="55"/>
      <c r="C134" s="161" t="str">
        <f ca="1">IF(M$3="","",IF(INDEX(девушки!$A$103:$I$470,$M$3+6-100,2)="","",INDEX(девушки!$A$103:$I$470,$M$3+6-100,2)))</f>
        <v/>
      </c>
      <c r="D134" s="161"/>
      <c r="E134" s="161"/>
      <c r="F134" s="161"/>
      <c r="G134" s="161"/>
      <c r="H134" s="161"/>
      <c r="I134" s="62"/>
      <c r="J134" s="151" t="str">
        <f ca="1">IF(M$3="","",IF(INDEX(девушки!$A$103:$I$470,$M$3+6-100,3)="","",INDEX(девушки!$A$103:$I$470,$M$3+6-100,3)))</f>
        <v/>
      </c>
      <c r="K134" s="151"/>
      <c r="L134" s="63"/>
      <c r="M134" s="100" t="str">
        <f ca="1">IF(M$3="","",IF(INDEX(девушки!$A$103:$I$470,$M$3+6-100,4)="","",INDEX(девушки!$A$103:$I$470,$M$3+6-100,4)))</f>
        <v/>
      </c>
      <c r="N134" s="51"/>
      <c r="O134" s="51"/>
      <c r="P134" s="57"/>
    </row>
    <row r="135" spans="2:148" s="64" customFormat="1" ht="12.75" customHeight="1">
      <c r="B135" s="65"/>
      <c r="C135" s="66" t="s">
        <v>124</v>
      </c>
      <c r="D135" s="66"/>
      <c r="E135" s="66"/>
      <c r="F135" s="66"/>
      <c r="G135" s="66"/>
      <c r="H135" s="66"/>
      <c r="I135" s="66"/>
      <c r="J135" s="155" t="s">
        <v>114</v>
      </c>
      <c r="K135" s="155"/>
      <c r="L135" s="66"/>
      <c r="M135" s="68" t="s">
        <v>125</v>
      </c>
      <c r="N135" s="66"/>
      <c r="O135" s="66"/>
      <c r="P135" s="69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  <c r="DK135" s="116"/>
      <c r="DL135" s="116"/>
      <c r="DM135" s="116"/>
      <c r="DN135" s="116"/>
      <c r="DO135" s="116"/>
      <c r="DP135" s="116"/>
      <c r="DQ135" s="116"/>
      <c r="DR135" s="116"/>
      <c r="DS135" s="116"/>
      <c r="DT135" s="116"/>
      <c r="DU135" s="116"/>
      <c r="DV135" s="116"/>
      <c r="DW135" s="116"/>
      <c r="DX135" s="116"/>
      <c r="DY135" s="116"/>
      <c r="DZ135" s="116"/>
      <c r="EA135" s="116"/>
      <c r="EB135" s="116"/>
      <c r="EC135" s="116"/>
      <c r="ED135" s="116"/>
      <c r="EE135" s="116"/>
      <c r="EF135" s="116"/>
      <c r="EG135" s="116"/>
      <c r="EH135" s="116"/>
      <c r="EI135" s="116"/>
      <c r="EJ135" s="116"/>
      <c r="EK135" s="116"/>
      <c r="EL135" s="116"/>
      <c r="EM135" s="116"/>
      <c r="EN135" s="116"/>
      <c r="EO135" s="116"/>
      <c r="EP135" s="116"/>
      <c r="EQ135" s="116"/>
      <c r="ER135" s="116"/>
    </row>
    <row r="136" spans="2:148" s="71" customFormat="1" ht="35.25" customHeight="1">
      <c r="B136" s="72"/>
      <c r="C136" s="108" t="str">
        <f ca="1">IF(M$3="","",IF(INDEX(девушки!$A$103:$I$470,$M$3+6-100,5)="","",INDEX(девушки!$A$103:$I$470,$M$3+6-100,5)))</f>
        <v/>
      </c>
      <c r="D136" s="73"/>
      <c r="E136" s="73"/>
      <c r="F136" s="73"/>
      <c r="G136" s="101" t="str">
        <f ca="1">IF(M$3="","",IF(INDEX(девушки!$A$103:$I$470,$M$3+6-100,6)="","",CONCATENATE("( ",INDEX(девушки!$A$103:$I$470,$M$3+6-100,6)," )")))</f>
        <v/>
      </c>
      <c r="H136" s="166" t="str">
        <f ca="1">IF(M$3="","",IF(INDEX(девушки!$A$103:$I$470,$M$3+6-100,9)="","",INDEX(девушки!$A$103:$I$470,$M$3+6-100,9)))</f>
        <v/>
      </c>
      <c r="I136" s="166"/>
      <c r="J136" s="166"/>
      <c r="K136" s="74"/>
      <c r="L136" s="167"/>
      <c r="M136" s="167"/>
      <c r="N136" s="167"/>
      <c r="O136" s="74"/>
      <c r="P136" s="75"/>
      <c r="R136" s="117"/>
      <c r="S136" s="117"/>
      <c r="T136" s="117"/>
      <c r="U136" s="117"/>
      <c r="V136" s="117"/>
      <c r="W136" s="117"/>
      <c r="X136" s="117"/>
      <c r="Y136" s="117"/>
      <c r="Z136" s="117"/>
      <c r="AA136" s="117"/>
      <c r="AB136" s="117"/>
      <c r="AC136" s="117"/>
      <c r="AD136" s="117"/>
      <c r="AE136" s="117"/>
      <c r="AF136" s="117"/>
      <c r="AG136" s="117"/>
      <c r="AH136" s="117"/>
      <c r="AI136" s="117"/>
      <c r="AJ136" s="117"/>
      <c r="AK136" s="117"/>
      <c r="AL136" s="117"/>
      <c r="AM136" s="117"/>
      <c r="AN136" s="117"/>
      <c r="AO136" s="117"/>
      <c r="AP136" s="117"/>
      <c r="AQ136" s="117"/>
      <c r="AR136" s="117"/>
      <c r="AS136" s="117"/>
      <c r="AT136" s="117"/>
      <c r="AU136" s="117"/>
      <c r="AV136" s="117"/>
      <c r="AW136" s="117"/>
      <c r="AX136" s="117"/>
      <c r="AY136" s="117"/>
      <c r="AZ136" s="117"/>
      <c r="BA136" s="117"/>
      <c r="BB136" s="117"/>
      <c r="BC136" s="117"/>
      <c r="BD136" s="117"/>
      <c r="BE136" s="117"/>
      <c r="BF136" s="117"/>
      <c r="BG136" s="117"/>
      <c r="BH136" s="117"/>
      <c r="BI136" s="117"/>
      <c r="BJ136" s="117"/>
      <c r="BK136" s="117"/>
      <c r="BL136" s="117"/>
      <c r="BM136" s="117"/>
      <c r="BN136" s="117"/>
      <c r="BO136" s="117"/>
      <c r="BP136" s="117"/>
      <c r="BQ136" s="117"/>
      <c r="BR136" s="117"/>
      <c r="BS136" s="117"/>
      <c r="BT136" s="117"/>
      <c r="BU136" s="117"/>
      <c r="BV136" s="117"/>
      <c r="BW136" s="117"/>
      <c r="BX136" s="117"/>
      <c r="BY136" s="117"/>
      <c r="BZ136" s="117"/>
      <c r="CA136" s="117"/>
      <c r="CB136" s="117"/>
      <c r="CC136" s="117"/>
      <c r="CD136" s="117"/>
      <c r="CE136" s="117"/>
      <c r="CF136" s="117"/>
      <c r="CG136" s="117"/>
      <c r="CH136" s="117"/>
      <c r="CI136" s="117"/>
      <c r="CJ136" s="117"/>
      <c r="CK136" s="117"/>
      <c r="CL136" s="117"/>
      <c r="CM136" s="117"/>
      <c r="CN136" s="117"/>
      <c r="CO136" s="117"/>
      <c r="CP136" s="117"/>
      <c r="CQ136" s="117"/>
      <c r="CR136" s="117"/>
      <c r="CS136" s="117"/>
      <c r="CT136" s="117"/>
      <c r="CU136" s="117"/>
      <c r="CV136" s="117"/>
      <c r="CW136" s="117"/>
      <c r="CX136" s="117"/>
      <c r="CY136" s="117"/>
      <c r="CZ136" s="117"/>
      <c r="DA136" s="117"/>
      <c r="DB136" s="117"/>
      <c r="DC136" s="117"/>
      <c r="DD136" s="117"/>
      <c r="DE136" s="117"/>
      <c r="DF136" s="117"/>
      <c r="DG136" s="117"/>
      <c r="DH136" s="117"/>
      <c r="DI136" s="117"/>
      <c r="DJ136" s="117"/>
      <c r="DK136" s="117"/>
      <c r="DL136" s="117"/>
      <c r="DM136" s="117"/>
      <c r="DN136" s="117"/>
      <c r="DO136" s="117"/>
      <c r="DP136" s="117"/>
      <c r="DQ136" s="117"/>
      <c r="DR136" s="117"/>
      <c r="DS136" s="117"/>
      <c r="DT136" s="117"/>
      <c r="DU136" s="117"/>
      <c r="DV136" s="117"/>
      <c r="DW136" s="117"/>
      <c r="DX136" s="117"/>
      <c r="DY136" s="117"/>
      <c r="DZ136" s="117"/>
      <c r="EA136" s="117"/>
      <c r="EB136" s="117"/>
      <c r="EC136" s="117"/>
      <c r="ED136" s="117"/>
      <c r="EE136" s="117"/>
      <c r="EF136" s="117"/>
      <c r="EG136" s="117"/>
      <c r="EH136" s="117"/>
      <c r="EI136" s="117"/>
      <c r="EJ136" s="117"/>
      <c r="EK136" s="117"/>
      <c r="EL136" s="117"/>
      <c r="EM136" s="117"/>
      <c r="EN136" s="117"/>
      <c r="EO136" s="117"/>
      <c r="EP136" s="117"/>
      <c r="EQ136" s="117"/>
      <c r="ER136" s="117"/>
    </row>
    <row r="137" spans="2:148" s="64" customFormat="1" ht="11.25" customHeight="1">
      <c r="B137" s="65"/>
      <c r="C137" s="66" t="s">
        <v>128</v>
      </c>
      <c r="D137" s="66"/>
      <c r="E137" s="66"/>
      <c r="F137" s="66"/>
      <c r="G137" s="111"/>
      <c r="H137" s="153" t="s">
        <v>129</v>
      </c>
      <c r="I137" s="153"/>
      <c r="J137" s="153"/>
      <c r="K137" s="66"/>
      <c r="L137" s="154"/>
      <c r="M137" s="154"/>
      <c r="N137" s="154"/>
      <c r="O137" s="66"/>
      <c r="P137" s="69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  <c r="DK137" s="116"/>
      <c r="DL137" s="116"/>
      <c r="DM137" s="116"/>
      <c r="DN137" s="116"/>
      <c r="DO137" s="116"/>
      <c r="DP137" s="116"/>
      <c r="DQ137" s="116"/>
      <c r="DR137" s="116"/>
      <c r="DS137" s="116"/>
      <c r="DT137" s="116"/>
      <c r="DU137" s="116"/>
      <c r="DV137" s="116"/>
      <c r="DW137" s="116"/>
      <c r="DX137" s="116"/>
      <c r="DY137" s="116"/>
      <c r="DZ137" s="116"/>
      <c r="EA137" s="116"/>
      <c r="EB137" s="116"/>
      <c r="EC137" s="116"/>
      <c r="ED137" s="116"/>
      <c r="EE137" s="116"/>
      <c r="EF137" s="116"/>
      <c r="EG137" s="116"/>
      <c r="EH137" s="116"/>
      <c r="EI137" s="116"/>
      <c r="EJ137" s="116"/>
      <c r="EK137" s="116"/>
      <c r="EL137" s="116"/>
      <c r="EM137" s="116"/>
      <c r="EN137" s="116"/>
      <c r="EO137" s="116"/>
      <c r="EP137" s="116"/>
      <c r="EQ137" s="116"/>
      <c r="ER137" s="116"/>
    </row>
    <row r="138" spans="2:148" s="71" customFormat="1" ht="24" customHeight="1">
      <c r="B138" s="72"/>
      <c r="C138" s="107" t="str">
        <f ca="1">IF(M$3="","",IF(INDEX(девушки!$A$103:$I$470,$M$3+6-100,7)="","",INDEX(девушки!$A$103:$I$470,$M$3+6-100,7)))</f>
        <v/>
      </c>
      <c r="D138" s="70"/>
      <c r="E138" s="70"/>
      <c r="F138" s="70"/>
      <c r="G138" s="101" t="str">
        <f ca="1">IF(M$3="","",IF(INDEX(девушки!$A$103:$I$470,$M$3+6-100,8)="","",CONCATENATE("( ",INDEX(девушки!$A$103:$I$470,$M$3+6-100,8)," )")))</f>
        <v/>
      </c>
      <c r="H138" s="166" t="e">
        <f ca="1">IF(M$3="","",IF(INDEX(девушки!$A$103:$I$470,$M$3+6-100,10)="","",INDEX(девушки!$A$103:$I$470,$M$3+6-100,10)))</f>
        <v>#REF!</v>
      </c>
      <c r="I138" s="166"/>
      <c r="J138" s="166"/>
      <c r="K138" s="166"/>
      <c r="L138" s="166"/>
      <c r="M138" s="166"/>
      <c r="N138" s="166"/>
      <c r="O138" s="74"/>
      <c r="P138" s="75"/>
      <c r="R138" s="117"/>
      <c r="S138" s="117"/>
      <c r="T138" s="117"/>
      <c r="U138" s="117"/>
      <c r="V138" s="117"/>
      <c r="W138" s="117"/>
      <c r="X138" s="117"/>
      <c r="Y138" s="117"/>
      <c r="Z138" s="117"/>
      <c r="AA138" s="117"/>
      <c r="AB138" s="117"/>
      <c r="AC138" s="117"/>
      <c r="AD138" s="117"/>
      <c r="AE138" s="117"/>
      <c r="AF138" s="117"/>
      <c r="AG138" s="117"/>
      <c r="AH138" s="117"/>
      <c r="AI138" s="117"/>
      <c r="AJ138" s="117"/>
      <c r="AK138" s="117"/>
      <c r="AL138" s="117"/>
      <c r="AM138" s="117"/>
      <c r="AN138" s="117"/>
      <c r="AO138" s="117"/>
      <c r="AP138" s="117"/>
      <c r="AQ138" s="117"/>
      <c r="AR138" s="117"/>
      <c r="AS138" s="117"/>
      <c r="AT138" s="117"/>
      <c r="AU138" s="117"/>
      <c r="AV138" s="117"/>
      <c r="AW138" s="117"/>
      <c r="AX138" s="117"/>
      <c r="AY138" s="117"/>
      <c r="AZ138" s="117"/>
      <c r="BA138" s="117"/>
      <c r="BB138" s="117"/>
      <c r="BC138" s="117"/>
      <c r="BD138" s="117"/>
      <c r="BE138" s="117"/>
      <c r="BF138" s="117"/>
      <c r="BG138" s="117"/>
      <c r="BH138" s="117"/>
      <c r="BI138" s="117"/>
      <c r="BJ138" s="117"/>
      <c r="BK138" s="117"/>
      <c r="BL138" s="117"/>
      <c r="BM138" s="117"/>
      <c r="BN138" s="117"/>
      <c r="BO138" s="117"/>
      <c r="BP138" s="117"/>
      <c r="BQ138" s="117"/>
      <c r="BR138" s="117"/>
      <c r="BS138" s="117"/>
      <c r="BT138" s="117"/>
      <c r="BU138" s="117"/>
      <c r="BV138" s="117"/>
      <c r="BW138" s="117"/>
      <c r="BX138" s="117"/>
      <c r="BY138" s="117"/>
      <c r="BZ138" s="117"/>
      <c r="CA138" s="117"/>
      <c r="CB138" s="117"/>
      <c r="CC138" s="117"/>
      <c r="CD138" s="117"/>
      <c r="CE138" s="117"/>
      <c r="CF138" s="117"/>
      <c r="CG138" s="117"/>
      <c r="CH138" s="117"/>
      <c r="CI138" s="117"/>
      <c r="CJ138" s="117"/>
      <c r="CK138" s="117"/>
      <c r="CL138" s="117"/>
      <c r="CM138" s="117"/>
      <c r="CN138" s="117"/>
      <c r="CO138" s="117"/>
      <c r="CP138" s="117"/>
      <c r="CQ138" s="117"/>
      <c r="CR138" s="117"/>
      <c r="CS138" s="117"/>
      <c r="CT138" s="117"/>
      <c r="CU138" s="117"/>
      <c r="CV138" s="117"/>
      <c r="CW138" s="117"/>
      <c r="CX138" s="117"/>
      <c r="CY138" s="117"/>
      <c r="CZ138" s="117"/>
      <c r="DA138" s="117"/>
      <c r="DB138" s="117"/>
      <c r="DC138" s="117"/>
      <c r="DD138" s="117"/>
      <c r="DE138" s="117"/>
      <c r="DF138" s="117"/>
      <c r="DG138" s="117"/>
      <c r="DH138" s="117"/>
      <c r="DI138" s="117"/>
      <c r="DJ138" s="117"/>
      <c r="DK138" s="117"/>
      <c r="DL138" s="117"/>
      <c r="DM138" s="117"/>
      <c r="DN138" s="117"/>
      <c r="DO138" s="117"/>
      <c r="DP138" s="117"/>
      <c r="DQ138" s="117"/>
      <c r="DR138" s="117"/>
      <c r="DS138" s="117"/>
      <c r="DT138" s="117"/>
      <c r="DU138" s="117"/>
      <c r="DV138" s="117"/>
      <c r="DW138" s="117"/>
      <c r="DX138" s="117"/>
      <c r="DY138" s="117"/>
      <c r="DZ138" s="117"/>
      <c r="EA138" s="117"/>
      <c r="EB138" s="117"/>
      <c r="EC138" s="117"/>
      <c r="ED138" s="117"/>
      <c r="EE138" s="117"/>
      <c r="EF138" s="117"/>
      <c r="EG138" s="117"/>
      <c r="EH138" s="117"/>
      <c r="EI138" s="117"/>
      <c r="EJ138" s="117"/>
      <c r="EK138" s="117"/>
      <c r="EL138" s="117"/>
      <c r="EM138" s="117"/>
      <c r="EN138" s="117"/>
      <c r="EO138" s="117"/>
      <c r="EP138" s="117"/>
      <c r="EQ138" s="117"/>
      <c r="ER138" s="117"/>
    </row>
    <row r="139" spans="2:148" s="64" customFormat="1" ht="9.9499999999999993" customHeight="1">
      <c r="B139" s="65"/>
      <c r="C139" s="66" t="s">
        <v>130</v>
      </c>
      <c r="D139" s="66"/>
      <c r="E139" s="66"/>
      <c r="F139" s="66"/>
      <c r="G139" s="66"/>
      <c r="H139" s="153" t="s">
        <v>117</v>
      </c>
      <c r="I139" s="153"/>
      <c r="J139" s="153"/>
      <c r="K139" s="153"/>
      <c r="L139" s="153"/>
      <c r="M139" s="153"/>
      <c r="N139" s="66"/>
      <c r="O139" s="66"/>
      <c r="P139" s="69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  <c r="DK139" s="116"/>
      <c r="DL139" s="116"/>
      <c r="DM139" s="116"/>
      <c r="DN139" s="116"/>
      <c r="DO139" s="116"/>
      <c r="DP139" s="116"/>
      <c r="DQ139" s="116"/>
      <c r="DR139" s="116"/>
      <c r="DS139" s="116"/>
      <c r="DT139" s="116"/>
      <c r="DU139" s="116"/>
      <c r="DV139" s="116"/>
      <c r="DW139" s="116"/>
      <c r="DX139" s="116"/>
      <c r="DY139" s="116"/>
      <c r="DZ139" s="116"/>
      <c r="EA139" s="116"/>
      <c r="EB139" s="116"/>
      <c r="EC139" s="116"/>
      <c r="ED139" s="116"/>
      <c r="EE139" s="116"/>
      <c r="EF139" s="116"/>
      <c r="EG139" s="116"/>
      <c r="EH139" s="116"/>
      <c r="EI139" s="116"/>
      <c r="EJ139" s="116"/>
      <c r="EK139" s="116"/>
      <c r="EL139" s="116"/>
      <c r="EM139" s="116"/>
      <c r="EN139" s="116"/>
      <c r="EO139" s="116"/>
      <c r="EP139" s="116"/>
      <c r="EQ139" s="116"/>
      <c r="ER139" s="116"/>
    </row>
    <row r="140" spans="2:148" s="64" customFormat="1" ht="9.9499999999999993" customHeight="1">
      <c r="B140" s="65"/>
      <c r="C140" s="66"/>
      <c r="D140" s="66"/>
      <c r="E140" s="66"/>
      <c r="F140" s="66"/>
      <c r="G140" s="66"/>
      <c r="H140" s="66"/>
      <c r="I140" s="66"/>
      <c r="J140" s="66"/>
      <c r="K140" s="66"/>
      <c r="L140" s="66"/>
      <c r="M140" s="66"/>
      <c r="N140" s="66"/>
      <c r="O140" s="66"/>
      <c r="P140" s="69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  <c r="DK140" s="116"/>
      <c r="DL140" s="116"/>
      <c r="DM140" s="116"/>
      <c r="DN140" s="116"/>
      <c r="DO140" s="116"/>
      <c r="DP140" s="116"/>
      <c r="DQ140" s="116"/>
      <c r="DR140" s="116"/>
      <c r="DS140" s="116"/>
      <c r="DT140" s="116"/>
      <c r="DU140" s="116"/>
      <c r="DV140" s="116"/>
      <c r="DW140" s="116"/>
      <c r="DX140" s="116"/>
      <c r="DY140" s="116"/>
      <c r="DZ140" s="116"/>
      <c r="EA140" s="116"/>
      <c r="EB140" s="116"/>
      <c r="EC140" s="116"/>
      <c r="ED140" s="116"/>
      <c r="EE140" s="116"/>
      <c r="EF140" s="116"/>
      <c r="EG140" s="116"/>
      <c r="EH140" s="116"/>
      <c r="EI140" s="116"/>
      <c r="EJ140" s="116"/>
      <c r="EK140" s="116"/>
      <c r="EL140" s="116"/>
      <c r="EM140" s="116"/>
      <c r="EN140" s="116"/>
      <c r="EO140" s="116"/>
      <c r="EP140" s="116"/>
      <c r="EQ140" s="116"/>
      <c r="ER140" s="116"/>
    </row>
    <row r="141" spans="2:148" ht="26.25" customHeight="1">
      <c r="B141" s="55"/>
      <c r="C141" s="105" t="e">
        <f ca="1">IF(M$3="","",IF(INDEX(девушки!$A$103:$I$470,$M$3+6-100,11)="","",INDEX(девушки!$A$103:$I$470,$M$3+6-100,11)))</f>
        <v>#REF!</v>
      </c>
      <c r="D141" s="70"/>
      <c r="E141" s="70"/>
      <c r="F141" s="70"/>
      <c r="G141" s="70"/>
      <c r="H141" s="70"/>
      <c r="I141" s="70"/>
      <c r="J141" s="70"/>
      <c r="K141" s="51"/>
      <c r="L141" s="103" t="e">
        <f ca="1">IF(M$3="","",IF(INDEX(девушки!$A$103:$I$470,$M$3+6-100,12)="","",INDEX(девушки!$A$103:$I$470,$M$3+6-100,12)))</f>
        <v>#REF!</v>
      </c>
      <c r="M141" s="104"/>
      <c r="N141" s="120" t="e">
        <f ca="1">IF(M$3="","",IF(INDEX(девушки!$A$103:$I$470,$M$3+6-100,13)="","",INDEX(девушки!$A$103:$I$470,$M$3+6-100,13)))</f>
        <v>#REF!</v>
      </c>
      <c r="O141" s="51"/>
      <c r="P141" s="57"/>
    </row>
    <row r="142" spans="2:148" s="64" customFormat="1" ht="14.25" customHeight="1">
      <c r="B142" s="65"/>
      <c r="C142" s="66" t="s">
        <v>126</v>
      </c>
      <c r="D142" s="66"/>
      <c r="E142" s="66"/>
      <c r="F142" s="66"/>
      <c r="G142" s="66"/>
      <c r="H142" s="66"/>
      <c r="I142" s="66"/>
      <c r="J142" s="154"/>
      <c r="K142" s="154"/>
      <c r="L142" s="67" t="s">
        <v>127</v>
      </c>
      <c r="M142" s="102"/>
      <c r="N142" s="67" t="s">
        <v>141</v>
      </c>
      <c r="O142" s="66"/>
      <c r="P142" s="69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  <c r="DK142" s="116"/>
      <c r="DL142" s="116"/>
      <c r="DM142" s="116"/>
      <c r="DN142" s="116"/>
      <c r="DO142" s="116"/>
      <c r="DP142" s="116"/>
      <c r="DQ142" s="116"/>
      <c r="DR142" s="116"/>
      <c r="DS142" s="116"/>
      <c r="DT142" s="116"/>
      <c r="DU142" s="116"/>
      <c r="DV142" s="116"/>
      <c r="DW142" s="116"/>
      <c r="DX142" s="116"/>
      <c r="DY142" s="116"/>
      <c r="DZ142" s="116"/>
      <c r="EA142" s="116"/>
      <c r="EB142" s="116"/>
      <c r="EC142" s="116"/>
      <c r="ED142" s="116"/>
      <c r="EE142" s="116"/>
      <c r="EF142" s="116"/>
      <c r="EG142" s="116"/>
      <c r="EH142" s="116"/>
      <c r="EI142" s="116"/>
      <c r="EJ142" s="116"/>
      <c r="EK142" s="116"/>
      <c r="EL142" s="116"/>
      <c r="EM142" s="116"/>
      <c r="EN142" s="116"/>
      <c r="EO142" s="116"/>
      <c r="EP142" s="116"/>
      <c r="EQ142" s="116"/>
      <c r="ER142" s="116"/>
    </row>
    <row r="143" spans="2:148" s="64" customFormat="1" ht="21" customHeight="1">
      <c r="B143" s="65"/>
      <c r="C143" s="66"/>
      <c r="D143" s="66"/>
      <c r="E143" s="66"/>
      <c r="F143" s="66"/>
      <c r="G143" s="66"/>
      <c r="H143" s="66"/>
      <c r="I143" s="66"/>
      <c r="J143" s="68"/>
      <c r="K143" s="68"/>
      <c r="L143" s="66"/>
      <c r="M143" s="68"/>
      <c r="N143" s="68"/>
      <c r="O143" s="66"/>
      <c r="P143" s="69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  <c r="DK143" s="116"/>
      <c r="DL143" s="116"/>
      <c r="DM143" s="116"/>
      <c r="DN143" s="116"/>
      <c r="DO143" s="116"/>
      <c r="DP143" s="116"/>
      <c r="DQ143" s="116"/>
      <c r="DR143" s="116"/>
      <c r="DS143" s="116"/>
      <c r="DT143" s="116"/>
      <c r="DU143" s="116"/>
      <c r="DV143" s="116"/>
      <c r="DW143" s="116"/>
      <c r="DX143" s="116"/>
      <c r="DY143" s="116"/>
      <c r="DZ143" s="116"/>
      <c r="EA143" s="116"/>
      <c r="EB143" s="116"/>
      <c r="EC143" s="116"/>
      <c r="ED143" s="116"/>
      <c r="EE143" s="116"/>
      <c r="EF143" s="116"/>
      <c r="EG143" s="116"/>
      <c r="EH143" s="116"/>
      <c r="EI143" s="116"/>
      <c r="EJ143" s="116"/>
      <c r="EK143" s="116"/>
      <c r="EL143" s="116"/>
      <c r="EM143" s="116"/>
      <c r="EN143" s="116"/>
      <c r="EO143" s="116"/>
      <c r="EP143" s="116"/>
      <c r="EQ143" s="116"/>
      <c r="ER143" s="116"/>
    </row>
    <row r="144" spans="2:148" s="64" customFormat="1" ht="17.25" customHeight="1">
      <c r="B144" s="65"/>
      <c r="C144" s="76" t="s">
        <v>131</v>
      </c>
      <c r="D144" s="77"/>
      <c r="E144" s="78"/>
      <c r="F144" s="109" t="s">
        <v>142</v>
      </c>
      <c r="G144" s="78"/>
      <c r="H144" s="78"/>
      <c r="I144" s="79"/>
      <c r="J144" s="168" t="s">
        <v>143</v>
      </c>
      <c r="K144" s="169"/>
      <c r="L144" s="110" t="s">
        <v>132</v>
      </c>
      <c r="M144" s="110" t="s">
        <v>133</v>
      </c>
      <c r="N144" s="110" t="s">
        <v>134</v>
      </c>
      <c r="O144" s="66"/>
      <c r="P144" s="69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  <c r="DK144" s="116"/>
      <c r="DL144" s="116"/>
      <c r="DM144" s="116"/>
      <c r="DN144" s="116"/>
      <c r="DO144" s="116"/>
      <c r="DP144" s="116"/>
      <c r="DQ144" s="116"/>
      <c r="DR144" s="116"/>
      <c r="DS144" s="116"/>
      <c r="DT144" s="116"/>
      <c r="DU144" s="116"/>
      <c r="DV144" s="116"/>
      <c r="DW144" s="116"/>
      <c r="DX144" s="116"/>
      <c r="DY144" s="116"/>
      <c r="DZ144" s="116"/>
      <c r="EA144" s="116"/>
      <c r="EB144" s="116"/>
      <c r="EC144" s="116"/>
      <c r="ED144" s="116"/>
      <c r="EE144" s="116"/>
      <c r="EF144" s="116"/>
      <c r="EG144" s="116"/>
      <c r="EH144" s="116"/>
      <c r="EI144" s="116"/>
      <c r="EJ144" s="116"/>
      <c r="EK144" s="116"/>
      <c r="EL144" s="116"/>
      <c r="EM144" s="116"/>
      <c r="EN144" s="116"/>
      <c r="EO144" s="116"/>
      <c r="EP144" s="116"/>
      <c r="EQ144" s="116"/>
      <c r="ER144" s="116"/>
    </row>
    <row r="145" spans="2:148" s="64" customFormat="1" ht="24.75" customHeight="1">
      <c r="B145" s="65"/>
      <c r="C145" s="80" t="s">
        <v>135</v>
      </c>
      <c r="D145" s="81"/>
      <c r="E145" s="82"/>
      <c r="F145" s="82"/>
      <c r="G145" s="82"/>
      <c r="H145" s="82"/>
      <c r="I145" s="81"/>
      <c r="J145" s="83"/>
      <c r="K145" s="81"/>
      <c r="L145" s="84"/>
      <c r="M145" s="84"/>
      <c r="N145" s="84"/>
      <c r="O145" s="66"/>
      <c r="P145" s="69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  <c r="DK145" s="116"/>
      <c r="DL145" s="116"/>
      <c r="DM145" s="116"/>
      <c r="DN145" s="116"/>
      <c r="DO145" s="116"/>
      <c r="DP145" s="116"/>
      <c r="DQ145" s="116"/>
      <c r="DR145" s="116"/>
      <c r="DS145" s="116"/>
      <c r="DT145" s="116"/>
      <c r="DU145" s="116"/>
      <c r="DV145" s="116"/>
      <c r="DW145" s="116"/>
      <c r="DX145" s="116"/>
      <c r="DY145" s="116"/>
      <c r="DZ145" s="116"/>
      <c r="EA145" s="116"/>
      <c r="EB145" s="116"/>
      <c r="EC145" s="116"/>
      <c r="ED145" s="116"/>
      <c r="EE145" s="116"/>
      <c r="EF145" s="116"/>
      <c r="EG145" s="116"/>
      <c r="EH145" s="116"/>
      <c r="EI145" s="116"/>
      <c r="EJ145" s="116"/>
      <c r="EK145" s="116"/>
      <c r="EL145" s="116"/>
      <c r="EM145" s="116"/>
      <c r="EN145" s="116"/>
      <c r="EO145" s="116"/>
      <c r="EP145" s="116"/>
      <c r="EQ145" s="116"/>
      <c r="ER145" s="116"/>
    </row>
    <row r="146" spans="2:148" s="64" customFormat="1" ht="24.75" customHeight="1">
      <c r="B146" s="65"/>
      <c r="C146" s="80" t="s">
        <v>136</v>
      </c>
      <c r="D146" s="81"/>
      <c r="E146" s="82"/>
      <c r="F146" s="82"/>
      <c r="G146" s="82"/>
      <c r="H146" s="82"/>
      <c r="I146" s="81"/>
      <c r="J146" s="83"/>
      <c r="K146" s="81"/>
      <c r="L146" s="84"/>
      <c r="M146" s="84"/>
      <c r="N146" s="84"/>
      <c r="O146" s="66"/>
      <c r="P146" s="69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  <c r="DK146" s="116"/>
      <c r="DL146" s="116"/>
      <c r="DM146" s="116"/>
      <c r="DN146" s="116"/>
      <c r="DO146" s="116"/>
      <c r="DP146" s="116"/>
      <c r="DQ146" s="116"/>
      <c r="DR146" s="116"/>
      <c r="DS146" s="116"/>
      <c r="DT146" s="116"/>
      <c r="DU146" s="116"/>
      <c r="DV146" s="116"/>
      <c r="DW146" s="116"/>
      <c r="DX146" s="116"/>
      <c r="DY146" s="116"/>
      <c r="DZ146" s="116"/>
      <c r="EA146" s="116"/>
      <c r="EB146" s="116"/>
      <c r="EC146" s="116"/>
      <c r="ED146" s="116"/>
      <c r="EE146" s="116"/>
      <c r="EF146" s="116"/>
      <c r="EG146" s="116"/>
      <c r="EH146" s="116"/>
      <c r="EI146" s="116"/>
      <c r="EJ146" s="116"/>
      <c r="EK146" s="116"/>
      <c r="EL146" s="116"/>
      <c r="EM146" s="116"/>
      <c r="EN146" s="116"/>
      <c r="EO146" s="116"/>
      <c r="EP146" s="116"/>
      <c r="EQ146" s="116"/>
      <c r="ER146" s="116"/>
    </row>
    <row r="147" spans="2:148" s="64" customFormat="1" ht="24.75" customHeight="1">
      <c r="B147" s="65"/>
      <c r="C147" s="85" t="s">
        <v>137</v>
      </c>
      <c r="D147" s="86"/>
      <c r="E147" s="87"/>
      <c r="F147" s="87"/>
      <c r="G147" s="87"/>
      <c r="H147" s="87"/>
      <c r="I147" s="86"/>
      <c r="J147" s="88"/>
      <c r="K147" s="86"/>
      <c r="L147" s="84"/>
      <c r="M147" s="84"/>
      <c r="N147" s="84"/>
      <c r="O147" s="66"/>
      <c r="P147" s="69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  <c r="DK147" s="116"/>
      <c r="DL147" s="116"/>
      <c r="DM147" s="116"/>
      <c r="DN147" s="116"/>
      <c r="DO147" s="116"/>
      <c r="DP147" s="116"/>
      <c r="DQ147" s="116"/>
      <c r="DR147" s="116"/>
      <c r="DS147" s="116"/>
      <c r="DT147" s="116"/>
      <c r="DU147" s="116"/>
      <c r="DV147" s="116"/>
      <c r="DW147" s="116"/>
      <c r="DX147" s="116"/>
      <c r="DY147" s="116"/>
      <c r="DZ147" s="116"/>
      <c r="EA147" s="116"/>
      <c r="EB147" s="116"/>
      <c r="EC147" s="116"/>
      <c r="ED147" s="116"/>
      <c r="EE147" s="116"/>
      <c r="EF147" s="116"/>
      <c r="EG147" s="116"/>
      <c r="EH147" s="116"/>
      <c r="EI147" s="116"/>
      <c r="EJ147" s="116"/>
      <c r="EK147" s="116"/>
      <c r="EL147" s="116"/>
      <c r="EM147" s="116"/>
      <c r="EN147" s="116"/>
      <c r="EO147" s="116"/>
      <c r="EP147" s="116"/>
      <c r="EQ147" s="116"/>
      <c r="ER147" s="116"/>
    </row>
    <row r="148" spans="2:148" ht="10.5" customHeight="1">
      <c r="B148" s="89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90"/>
      <c r="N148" s="90"/>
      <c r="O148" s="90"/>
      <c r="P148" s="91"/>
    </row>
    <row r="150" spans="2:148" ht="18.75" customHeight="1"/>
    <row r="152" spans="2:148" ht="3.75" customHeight="1">
      <c r="B152" s="52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4"/>
    </row>
    <row r="153" spans="2:148" ht="26.25" customHeight="1">
      <c r="B153" s="55"/>
      <c r="C153" s="51"/>
      <c r="D153" s="51"/>
      <c r="E153" s="51"/>
      <c r="F153" s="51"/>
      <c r="G153" s="56"/>
      <c r="H153" s="51"/>
      <c r="I153" s="51"/>
      <c r="J153" s="51"/>
      <c r="K153" s="51"/>
      <c r="L153" s="51"/>
      <c r="M153" s="99" t="s">
        <v>122</v>
      </c>
      <c r="N153" s="159"/>
      <c r="O153" s="160"/>
      <c r="P153" s="57"/>
    </row>
    <row r="154" spans="2:148" s="93" customFormat="1" ht="35.25" customHeight="1">
      <c r="B154" s="94"/>
      <c r="C154" s="149" t="e">
        <f ca="1">IF(M$3="","",IF(INDEX(девушки!$A$103:$I$470,$M$3+7-100,14)="","",INDEX(девушки!$A$103:$I$470,$M$3+7-100,14)))</f>
        <v>#REF!</v>
      </c>
      <c r="D154" s="150"/>
      <c r="E154" s="95"/>
      <c r="F154" s="164"/>
      <c r="G154" s="165"/>
      <c r="H154" s="51"/>
      <c r="I154" s="96"/>
      <c r="J154" s="162" t="str">
        <f ca="1">IF(M$3="","",IF(INDEX(девушки!$A$103:$I$470,$M$3+7-100,1)="","",INDEX(девушки!$A$103:$I$470,$M$3+7-100,1)))</f>
        <v/>
      </c>
      <c r="K154" s="163"/>
      <c r="L154" s="96"/>
      <c r="M154" s="99" t="s">
        <v>140</v>
      </c>
      <c r="N154" s="119" t="str">
        <f ca="1">IF(M$3="","",CONCATENATE(IF(INDEX(девушки!$A$103:$I$470,$M$3+7-100,6)="","",INDEX(девушки!$A$103:$I$470,$M$3+7-100,6)),"  ",IF(INDEX(девушки!$A$103:$I$470,$M$3+7-100,8)="","",INDEX(девушки!$A$103:$I$470,$M$3+7-100,8))))</f>
        <v xml:space="preserve">  </v>
      </c>
      <c r="O154" s="97"/>
      <c r="P154" s="98"/>
      <c r="R154" s="114"/>
      <c r="S154" s="114"/>
      <c r="T154" s="114"/>
      <c r="U154" s="114"/>
      <c r="V154" s="114"/>
      <c r="W154" s="114"/>
      <c r="X154" s="114"/>
      <c r="Y154" s="114"/>
      <c r="Z154" s="114"/>
      <c r="AA154" s="114"/>
      <c r="AB154" s="114"/>
      <c r="AC154" s="114"/>
      <c r="AD154" s="114"/>
      <c r="AE154" s="114"/>
      <c r="AF154" s="114"/>
      <c r="AG154" s="114"/>
      <c r="AH154" s="114"/>
      <c r="AI154" s="114"/>
      <c r="AJ154" s="114"/>
      <c r="AK154" s="114"/>
      <c r="AL154" s="114"/>
      <c r="AM154" s="114"/>
      <c r="AN154" s="114"/>
      <c r="AO154" s="114"/>
      <c r="AP154" s="114"/>
      <c r="AQ154" s="114"/>
      <c r="AR154" s="114"/>
      <c r="AS154" s="114"/>
      <c r="AT154" s="114"/>
      <c r="AU154" s="114"/>
      <c r="AV154" s="114"/>
      <c r="AW154" s="114"/>
      <c r="AX154" s="114"/>
      <c r="AY154" s="114"/>
      <c r="AZ154" s="114"/>
      <c r="BA154" s="114"/>
      <c r="BB154" s="114"/>
      <c r="BC154" s="114"/>
      <c r="BD154" s="114"/>
      <c r="BE154" s="114"/>
      <c r="BF154" s="114"/>
      <c r="BG154" s="114"/>
      <c r="BH154" s="114"/>
      <c r="BI154" s="114"/>
      <c r="BJ154" s="114"/>
      <c r="BK154" s="114"/>
      <c r="BL154" s="114"/>
      <c r="BM154" s="114"/>
      <c r="BN154" s="114"/>
      <c r="BO154" s="114"/>
      <c r="BP154" s="114"/>
      <c r="BQ154" s="114"/>
      <c r="BR154" s="114"/>
      <c r="BS154" s="114"/>
      <c r="BT154" s="114"/>
      <c r="BU154" s="114"/>
      <c r="BV154" s="114"/>
      <c r="BW154" s="114"/>
      <c r="BX154" s="114"/>
      <c r="BY154" s="114"/>
      <c r="BZ154" s="114"/>
      <c r="CA154" s="114"/>
      <c r="CB154" s="114"/>
      <c r="CC154" s="114"/>
      <c r="CD154" s="114"/>
      <c r="CE154" s="114"/>
      <c r="CF154" s="114"/>
      <c r="CG154" s="114"/>
      <c r="CH154" s="114"/>
      <c r="CI154" s="114"/>
      <c r="CJ154" s="114"/>
      <c r="CK154" s="114"/>
      <c r="CL154" s="114"/>
      <c r="CM154" s="114"/>
      <c r="CN154" s="114"/>
      <c r="CO154" s="114"/>
      <c r="CP154" s="114"/>
      <c r="CQ154" s="114"/>
      <c r="CR154" s="114"/>
      <c r="CS154" s="114"/>
      <c r="CT154" s="114"/>
      <c r="CU154" s="114"/>
      <c r="CV154" s="114"/>
      <c r="CW154" s="114"/>
      <c r="CX154" s="114"/>
      <c r="CY154" s="114"/>
      <c r="CZ154" s="114"/>
      <c r="DA154" s="114"/>
      <c r="DB154" s="114"/>
      <c r="DC154" s="114"/>
      <c r="DD154" s="114"/>
      <c r="DE154" s="114"/>
      <c r="DF154" s="114"/>
      <c r="DG154" s="114"/>
      <c r="DH154" s="114"/>
      <c r="DI154" s="114"/>
      <c r="DJ154" s="114"/>
      <c r="DK154" s="114"/>
      <c r="DL154" s="114"/>
      <c r="DM154" s="114"/>
      <c r="DN154" s="114"/>
      <c r="DO154" s="114"/>
      <c r="DP154" s="114"/>
      <c r="DQ154" s="114"/>
      <c r="DR154" s="114"/>
      <c r="DS154" s="114"/>
      <c r="DT154" s="114"/>
      <c r="DU154" s="114"/>
      <c r="DV154" s="114"/>
      <c r="DW154" s="114"/>
      <c r="DX154" s="114"/>
      <c r="DY154" s="114"/>
      <c r="DZ154" s="114"/>
      <c r="EA154" s="114"/>
      <c r="EB154" s="114"/>
      <c r="EC154" s="114"/>
      <c r="ED154" s="114"/>
      <c r="EE154" s="114"/>
      <c r="EF154" s="114"/>
      <c r="EG154" s="114"/>
      <c r="EH154" s="114"/>
      <c r="EI154" s="114"/>
      <c r="EJ154" s="114"/>
      <c r="EK154" s="114"/>
      <c r="EL154" s="114"/>
      <c r="EM154" s="114"/>
      <c r="EN154" s="114"/>
      <c r="EO154" s="114"/>
      <c r="EP154" s="114"/>
      <c r="EQ154" s="114"/>
      <c r="ER154" s="114"/>
    </row>
    <row r="155" spans="2:148" s="58" customFormat="1" ht="15.75" customHeight="1">
      <c r="B155" s="59"/>
      <c r="C155" s="156" t="s">
        <v>123</v>
      </c>
      <c r="D155" s="156"/>
      <c r="E155" s="92"/>
      <c r="F155" s="152" t="s">
        <v>138</v>
      </c>
      <c r="G155" s="152"/>
      <c r="H155" s="106"/>
      <c r="I155" s="92"/>
      <c r="J155" s="156" t="s">
        <v>139</v>
      </c>
      <c r="K155" s="156"/>
      <c r="L155" s="60"/>
      <c r="M155" s="60"/>
      <c r="N155" s="60"/>
      <c r="O155" s="60"/>
      <c r="P155" s="61"/>
      <c r="R155" s="115"/>
      <c r="S155" s="115"/>
      <c r="T155" s="115"/>
      <c r="U155" s="115"/>
      <c r="V155" s="115"/>
      <c r="W155" s="115"/>
      <c r="X155" s="115"/>
      <c r="Y155" s="115"/>
      <c r="Z155" s="115"/>
      <c r="AA155" s="115"/>
      <c r="AB155" s="115"/>
      <c r="AC155" s="115"/>
      <c r="AD155" s="115"/>
      <c r="AE155" s="115"/>
      <c r="AF155" s="115"/>
      <c r="AG155" s="115"/>
      <c r="AH155" s="115"/>
      <c r="AI155" s="115"/>
      <c r="AJ155" s="115"/>
      <c r="AK155" s="115"/>
      <c r="AL155" s="115"/>
      <c r="AM155" s="115"/>
      <c r="AN155" s="115"/>
      <c r="AO155" s="115"/>
      <c r="AP155" s="115"/>
      <c r="AQ155" s="115"/>
      <c r="AR155" s="115"/>
      <c r="AS155" s="115"/>
      <c r="AT155" s="115"/>
      <c r="AU155" s="115"/>
      <c r="AV155" s="115"/>
      <c r="AW155" s="115"/>
      <c r="AX155" s="115"/>
      <c r="AY155" s="115"/>
      <c r="AZ155" s="115"/>
      <c r="BA155" s="115"/>
      <c r="BB155" s="115"/>
      <c r="BC155" s="115"/>
      <c r="BD155" s="115"/>
      <c r="BE155" s="115"/>
      <c r="BF155" s="115"/>
      <c r="BG155" s="115"/>
      <c r="BH155" s="115"/>
      <c r="BI155" s="115"/>
      <c r="BJ155" s="115"/>
      <c r="BK155" s="115"/>
      <c r="BL155" s="115"/>
      <c r="BM155" s="115"/>
      <c r="BN155" s="115"/>
      <c r="BO155" s="115"/>
      <c r="BP155" s="115"/>
      <c r="BQ155" s="115"/>
      <c r="BR155" s="115"/>
      <c r="BS155" s="115"/>
      <c r="BT155" s="115"/>
      <c r="BU155" s="115"/>
      <c r="BV155" s="115"/>
      <c r="BW155" s="115"/>
      <c r="BX155" s="115"/>
      <c r="BY155" s="115"/>
      <c r="BZ155" s="115"/>
      <c r="CA155" s="115"/>
      <c r="CB155" s="115"/>
      <c r="CC155" s="115"/>
      <c r="CD155" s="115"/>
      <c r="CE155" s="115"/>
      <c r="CF155" s="115"/>
      <c r="CG155" s="115"/>
      <c r="CH155" s="115"/>
      <c r="CI155" s="115"/>
      <c r="CJ155" s="115"/>
      <c r="CK155" s="115"/>
      <c r="CL155" s="115"/>
      <c r="CM155" s="115"/>
      <c r="CN155" s="115"/>
      <c r="CO155" s="115"/>
      <c r="CP155" s="115"/>
      <c r="CQ155" s="115"/>
      <c r="CR155" s="115"/>
      <c r="CS155" s="115"/>
      <c r="CT155" s="115"/>
      <c r="CU155" s="115"/>
      <c r="CV155" s="115"/>
      <c r="CW155" s="115"/>
      <c r="CX155" s="115"/>
      <c r="CY155" s="115"/>
      <c r="CZ155" s="115"/>
      <c r="DA155" s="115"/>
      <c r="DB155" s="115"/>
      <c r="DC155" s="115"/>
      <c r="DD155" s="115"/>
      <c r="DE155" s="115"/>
      <c r="DF155" s="115"/>
      <c r="DG155" s="115"/>
      <c r="DH155" s="115"/>
      <c r="DI155" s="115"/>
      <c r="DJ155" s="115"/>
      <c r="DK155" s="115"/>
      <c r="DL155" s="115"/>
      <c r="DM155" s="115"/>
      <c r="DN155" s="115"/>
      <c r="DO155" s="115"/>
      <c r="DP155" s="115"/>
      <c r="DQ155" s="115"/>
      <c r="DR155" s="115"/>
      <c r="DS155" s="115"/>
      <c r="DT155" s="115"/>
      <c r="DU155" s="115"/>
      <c r="DV155" s="115"/>
      <c r="DW155" s="115"/>
      <c r="DX155" s="115"/>
      <c r="DY155" s="115"/>
      <c r="DZ155" s="115"/>
      <c r="EA155" s="115"/>
      <c r="EB155" s="115"/>
      <c r="EC155" s="115"/>
      <c r="ED155" s="115"/>
      <c r="EE155" s="115"/>
      <c r="EF155" s="115"/>
      <c r="EG155" s="115"/>
      <c r="EH155" s="115"/>
      <c r="EI155" s="115"/>
      <c r="EJ155" s="115"/>
      <c r="EK155" s="115"/>
      <c r="EL155" s="115"/>
      <c r="EM155" s="115"/>
      <c r="EN155" s="115"/>
      <c r="EO155" s="115"/>
      <c r="EP155" s="115"/>
      <c r="EQ155" s="115"/>
      <c r="ER155" s="115"/>
    </row>
    <row r="156" spans="2:148" ht="39.75" customHeight="1">
      <c r="B156" s="55"/>
      <c r="C156" s="161" t="str">
        <f ca="1">IF(M$3="","",IF(INDEX(девушки!$A$103:$I$470,$M$3+7-100,2)="","",INDEX(девушки!$A$103:$I$470,$M$3+7-100,2)))</f>
        <v/>
      </c>
      <c r="D156" s="161"/>
      <c r="E156" s="161"/>
      <c r="F156" s="161"/>
      <c r="G156" s="161"/>
      <c r="H156" s="161"/>
      <c r="I156" s="62"/>
      <c r="J156" s="151" t="str">
        <f ca="1">IF(M$3="","",IF(INDEX(девушки!$A$103:$I$470,$M$3+7-100,3)="","",INDEX(девушки!$A$103:$I$470,$M$3+7-100,3)))</f>
        <v/>
      </c>
      <c r="K156" s="151"/>
      <c r="L156" s="63"/>
      <c r="M156" s="100" t="str">
        <f ca="1">IF(M$3="","",IF(INDEX(девушки!$A$103:$I$470,$M$3+7-100,4)="","",INDEX(девушки!$A$103:$I$470,$M$3+7-100,4)))</f>
        <v/>
      </c>
      <c r="N156" s="51"/>
      <c r="O156" s="51"/>
      <c r="P156" s="57"/>
    </row>
    <row r="157" spans="2:148" s="64" customFormat="1" ht="12.75" customHeight="1">
      <c r="B157" s="65"/>
      <c r="C157" s="66" t="s">
        <v>124</v>
      </c>
      <c r="D157" s="66"/>
      <c r="E157" s="66"/>
      <c r="F157" s="66"/>
      <c r="G157" s="66"/>
      <c r="H157" s="66"/>
      <c r="I157" s="66"/>
      <c r="J157" s="155" t="s">
        <v>114</v>
      </c>
      <c r="K157" s="155"/>
      <c r="L157" s="66"/>
      <c r="M157" s="68" t="s">
        <v>125</v>
      </c>
      <c r="N157" s="66"/>
      <c r="O157" s="66"/>
      <c r="P157" s="69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  <c r="DK157" s="116"/>
      <c r="DL157" s="116"/>
      <c r="DM157" s="116"/>
      <c r="DN157" s="116"/>
      <c r="DO157" s="116"/>
      <c r="DP157" s="116"/>
      <c r="DQ157" s="116"/>
      <c r="DR157" s="116"/>
      <c r="DS157" s="116"/>
      <c r="DT157" s="116"/>
      <c r="DU157" s="116"/>
      <c r="DV157" s="116"/>
      <c r="DW157" s="116"/>
      <c r="DX157" s="116"/>
      <c r="DY157" s="116"/>
      <c r="DZ157" s="116"/>
      <c r="EA157" s="116"/>
      <c r="EB157" s="116"/>
      <c r="EC157" s="116"/>
      <c r="ED157" s="116"/>
      <c r="EE157" s="116"/>
      <c r="EF157" s="116"/>
      <c r="EG157" s="116"/>
      <c r="EH157" s="116"/>
      <c r="EI157" s="116"/>
      <c r="EJ157" s="116"/>
      <c r="EK157" s="116"/>
      <c r="EL157" s="116"/>
      <c r="EM157" s="116"/>
      <c r="EN157" s="116"/>
      <c r="EO157" s="116"/>
      <c r="EP157" s="116"/>
      <c r="EQ157" s="116"/>
      <c r="ER157" s="116"/>
    </row>
    <row r="158" spans="2:148" s="71" customFormat="1" ht="35.25" customHeight="1">
      <c r="B158" s="72"/>
      <c r="C158" s="108" t="str">
        <f ca="1">IF(M$3="","",IF(INDEX(девушки!$A$103:$I$470,$M$3+7-100,5)="","",INDEX(девушки!$A$103:$I$470,$M$3+7-100,5)))</f>
        <v/>
      </c>
      <c r="D158" s="73"/>
      <c r="E158" s="73"/>
      <c r="F158" s="73"/>
      <c r="G158" s="101" t="str">
        <f ca="1">IF(M$3="","",IF(INDEX(девушки!$A$103:$I$470,$M$3+7-100,6)="","",CONCATENATE("( ",INDEX(девушки!$A$103:$I$470,$M$3+7-100,6)," )")))</f>
        <v/>
      </c>
      <c r="H158" s="166" t="str">
        <f ca="1">IF(M$3="","",IF(INDEX(девушки!$A$103:$I$470,$M$3+7-100,9)="","",INDEX(девушки!$A$103:$I$470,$M$3+7-100,9)))</f>
        <v/>
      </c>
      <c r="I158" s="166"/>
      <c r="J158" s="166"/>
      <c r="K158" s="74"/>
      <c r="L158" s="167"/>
      <c r="M158" s="167"/>
      <c r="N158" s="167"/>
      <c r="O158" s="74"/>
      <c r="P158" s="75"/>
      <c r="R158" s="117"/>
      <c r="S158" s="117"/>
      <c r="T158" s="117"/>
      <c r="U158" s="117"/>
      <c r="V158" s="117"/>
      <c r="W158" s="117"/>
      <c r="X158" s="117"/>
      <c r="Y158" s="117"/>
      <c r="Z158" s="117"/>
      <c r="AA158" s="117"/>
      <c r="AB158" s="117"/>
      <c r="AC158" s="117"/>
      <c r="AD158" s="117"/>
      <c r="AE158" s="117"/>
      <c r="AF158" s="117"/>
      <c r="AG158" s="117"/>
      <c r="AH158" s="117"/>
      <c r="AI158" s="117"/>
      <c r="AJ158" s="117"/>
      <c r="AK158" s="117"/>
      <c r="AL158" s="117"/>
      <c r="AM158" s="117"/>
      <c r="AN158" s="117"/>
      <c r="AO158" s="117"/>
      <c r="AP158" s="117"/>
      <c r="AQ158" s="117"/>
      <c r="AR158" s="117"/>
      <c r="AS158" s="117"/>
      <c r="AT158" s="117"/>
      <c r="AU158" s="117"/>
      <c r="AV158" s="117"/>
      <c r="AW158" s="117"/>
      <c r="AX158" s="117"/>
      <c r="AY158" s="117"/>
      <c r="AZ158" s="117"/>
      <c r="BA158" s="117"/>
      <c r="BB158" s="117"/>
      <c r="BC158" s="117"/>
      <c r="BD158" s="117"/>
      <c r="BE158" s="117"/>
      <c r="BF158" s="117"/>
      <c r="BG158" s="117"/>
      <c r="BH158" s="117"/>
      <c r="BI158" s="117"/>
      <c r="BJ158" s="117"/>
      <c r="BK158" s="117"/>
      <c r="BL158" s="117"/>
      <c r="BM158" s="117"/>
      <c r="BN158" s="117"/>
      <c r="BO158" s="117"/>
      <c r="BP158" s="117"/>
      <c r="BQ158" s="117"/>
      <c r="BR158" s="117"/>
      <c r="BS158" s="117"/>
      <c r="BT158" s="117"/>
      <c r="BU158" s="117"/>
      <c r="BV158" s="117"/>
      <c r="BW158" s="117"/>
      <c r="BX158" s="117"/>
      <c r="BY158" s="117"/>
      <c r="BZ158" s="117"/>
      <c r="CA158" s="117"/>
      <c r="CB158" s="117"/>
      <c r="CC158" s="117"/>
      <c r="CD158" s="117"/>
      <c r="CE158" s="117"/>
      <c r="CF158" s="117"/>
      <c r="CG158" s="117"/>
      <c r="CH158" s="117"/>
      <c r="CI158" s="117"/>
      <c r="CJ158" s="117"/>
      <c r="CK158" s="117"/>
      <c r="CL158" s="117"/>
      <c r="CM158" s="117"/>
      <c r="CN158" s="117"/>
      <c r="CO158" s="117"/>
      <c r="CP158" s="117"/>
      <c r="CQ158" s="117"/>
      <c r="CR158" s="117"/>
      <c r="CS158" s="117"/>
      <c r="CT158" s="117"/>
      <c r="CU158" s="117"/>
      <c r="CV158" s="117"/>
      <c r="CW158" s="117"/>
      <c r="CX158" s="117"/>
      <c r="CY158" s="117"/>
      <c r="CZ158" s="117"/>
      <c r="DA158" s="117"/>
      <c r="DB158" s="117"/>
      <c r="DC158" s="117"/>
      <c r="DD158" s="117"/>
      <c r="DE158" s="117"/>
      <c r="DF158" s="117"/>
      <c r="DG158" s="117"/>
      <c r="DH158" s="117"/>
      <c r="DI158" s="117"/>
      <c r="DJ158" s="117"/>
      <c r="DK158" s="117"/>
      <c r="DL158" s="117"/>
      <c r="DM158" s="117"/>
      <c r="DN158" s="117"/>
      <c r="DO158" s="117"/>
      <c r="DP158" s="117"/>
      <c r="DQ158" s="117"/>
      <c r="DR158" s="117"/>
      <c r="DS158" s="117"/>
      <c r="DT158" s="117"/>
      <c r="DU158" s="117"/>
      <c r="DV158" s="117"/>
      <c r="DW158" s="117"/>
      <c r="DX158" s="117"/>
      <c r="DY158" s="117"/>
      <c r="DZ158" s="117"/>
      <c r="EA158" s="117"/>
      <c r="EB158" s="117"/>
      <c r="EC158" s="117"/>
      <c r="ED158" s="117"/>
      <c r="EE158" s="117"/>
      <c r="EF158" s="117"/>
      <c r="EG158" s="117"/>
      <c r="EH158" s="117"/>
      <c r="EI158" s="117"/>
      <c r="EJ158" s="117"/>
      <c r="EK158" s="117"/>
      <c r="EL158" s="117"/>
      <c r="EM158" s="117"/>
      <c r="EN158" s="117"/>
      <c r="EO158" s="117"/>
      <c r="EP158" s="117"/>
      <c r="EQ158" s="117"/>
      <c r="ER158" s="117"/>
    </row>
    <row r="159" spans="2:148" s="64" customFormat="1" ht="11.25" customHeight="1">
      <c r="B159" s="65"/>
      <c r="C159" s="66" t="s">
        <v>128</v>
      </c>
      <c r="D159" s="66"/>
      <c r="E159" s="66"/>
      <c r="F159" s="66"/>
      <c r="G159" s="111"/>
      <c r="H159" s="153" t="s">
        <v>129</v>
      </c>
      <c r="I159" s="153"/>
      <c r="J159" s="153"/>
      <c r="K159" s="66"/>
      <c r="L159" s="154"/>
      <c r="M159" s="154"/>
      <c r="N159" s="154"/>
      <c r="O159" s="66"/>
      <c r="P159" s="69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  <c r="DK159" s="116"/>
      <c r="DL159" s="116"/>
      <c r="DM159" s="116"/>
      <c r="DN159" s="116"/>
      <c r="DO159" s="116"/>
      <c r="DP159" s="116"/>
      <c r="DQ159" s="116"/>
      <c r="DR159" s="116"/>
      <c r="DS159" s="116"/>
      <c r="DT159" s="116"/>
      <c r="DU159" s="116"/>
      <c r="DV159" s="116"/>
      <c r="DW159" s="116"/>
      <c r="DX159" s="116"/>
      <c r="DY159" s="116"/>
      <c r="DZ159" s="116"/>
      <c r="EA159" s="116"/>
      <c r="EB159" s="116"/>
      <c r="EC159" s="116"/>
      <c r="ED159" s="116"/>
      <c r="EE159" s="116"/>
      <c r="EF159" s="116"/>
      <c r="EG159" s="116"/>
      <c r="EH159" s="116"/>
      <c r="EI159" s="116"/>
      <c r="EJ159" s="116"/>
      <c r="EK159" s="116"/>
      <c r="EL159" s="116"/>
      <c r="EM159" s="116"/>
      <c r="EN159" s="116"/>
      <c r="EO159" s="116"/>
      <c r="EP159" s="116"/>
      <c r="EQ159" s="116"/>
      <c r="ER159" s="116"/>
    </row>
    <row r="160" spans="2:148" s="71" customFormat="1" ht="24" customHeight="1">
      <c r="B160" s="72"/>
      <c r="C160" s="107" t="str">
        <f ca="1">IF(M$3="","",IF(INDEX(девушки!$A$103:$I$470,$M$3+7-100,7)="","",INDEX(девушки!$A$103:$I$470,$M$3+7-100,7)))</f>
        <v/>
      </c>
      <c r="D160" s="70"/>
      <c r="E160" s="70"/>
      <c r="F160" s="70"/>
      <c r="G160" s="101" t="str">
        <f ca="1">IF(M$3="","",IF(INDEX(девушки!$A$103:$I$470,$M$3+7-100,8)="","",CONCATENATE("( ",INDEX(девушки!$A$103:$I$470,$M$3+7-100,8)," )")))</f>
        <v/>
      </c>
      <c r="H160" s="166" t="e">
        <f ca="1">IF(M$3="","",IF(INDEX(девушки!$A$103:$I$470,$M$3+7-100,10)="","",INDEX(девушки!$A$103:$I$470,$M$3+7-100,10)))</f>
        <v>#REF!</v>
      </c>
      <c r="I160" s="166"/>
      <c r="J160" s="166"/>
      <c r="K160" s="166"/>
      <c r="L160" s="166"/>
      <c r="M160" s="166"/>
      <c r="N160" s="166"/>
      <c r="O160" s="74"/>
      <c r="P160" s="75"/>
      <c r="R160" s="117"/>
      <c r="S160" s="117"/>
      <c r="T160" s="117"/>
      <c r="U160" s="117"/>
      <c r="V160" s="117"/>
      <c r="W160" s="117"/>
      <c r="X160" s="117"/>
      <c r="Y160" s="117"/>
      <c r="Z160" s="117"/>
      <c r="AA160" s="117"/>
      <c r="AB160" s="117"/>
      <c r="AC160" s="117"/>
      <c r="AD160" s="117"/>
      <c r="AE160" s="117"/>
      <c r="AF160" s="117"/>
      <c r="AG160" s="117"/>
      <c r="AH160" s="117"/>
      <c r="AI160" s="117"/>
      <c r="AJ160" s="117"/>
      <c r="AK160" s="117"/>
      <c r="AL160" s="117"/>
      <c r="AM160" s="117"/>
      <c r="AN160" s="117"/>
      <c r="AO160" s="117"/>
      <c r="AP160" s="117"/>
      <c r="AQ160" s="117"/>
      <c r="AR160" s="117"/>
      <c r="AS160" s="117"/>
      <c r="AT160" s="117"/>
      <c r="AU160" s="117"/>
      <c r="AV160" s="117"/>
      <c r="AW160" s="117"/>
      <c r="AX160" s="117"/>
      <c r="AY160" s="117"/>
      <c r="AZ160" s="117"/>
      <c r="BA160" s="117"/>
      <c r="BB160" s="117"/>
      <c r="BC160" s="117"/>
      <c r="BD160" s="117"/>
      <c r="BE160" s="117"/>
      <c r="BF160" s="117"/>
      <c r="BG160" s="117"/>
      <c r="BH160" s="117"/>
      <c r="BI160" s="117"/>
      <c r="BJ160" s="117"/>
      <c r="BK160" s="117"/>
      <c r="BL160" s="117"/>
      <c r="BM160" s="117"/>
      <c r="BN160" s="117"/>
      <c r="BO160" s="117"/>
      <c r="BP160" s="117"/>
      <c r="BQ160" s="117"/>
      <c r="BR160" s="117"/>
      <c r="BS160" s="117"/>
      <c r="BT160" s="117"/>
      <c r="BU160" s="117"/>
      <c r="BV160" s="117"/>
      <c r="BW160" s="117"/>
      <c r="BX160" s="117"/>
      <c r="BY160" s="117"/>
      <c r="BZ160" s="117"/>
      <c r="CA160" s="117"/>
      <c r="CB160" s="117"/>
      <c r="CC160" s="117"/>
      <c r="CD160" s="117"/>
      <c r="CE160" s="117"/>
      <c r="CF160" s="117"/>
      <c r="CG160" s="117"/>
      <c r="CH160" s="117"/>
      <c r="CI160" s="117"/>
      <c r="CJ160" s="117"/>
      <c r="CK160" s="117"/>
      <c r="CL160" s="117"/>
      <c r="CM160" s="117"/>
      <c r="CN160" s="117"/>
      <c r="CO160" s="117"/>
      <c r="CP160" s="117"/>
      <c r="CQ160" s="117"/>
      <c r="CR160" s="117"/>
      <c r="CS160" s="117"/>
      <c r="CT160" s="117"/>
      <c r="CU160" s="117"/>
      <c r="CV160" s="117"/>
      <c r="CW160" s="117"/>
      <c r="CX160" s="117"/>
      <c r="CY160" s="117"/>
      <c r="CZ160" s="117"/>
      <c r="DA160" s="117"/>
      <c r="DB160" s="117"/>
      <c r="DC160" s="117"/>
      <c r="DD160" s="117"/>
      <c r="DE160" s="117"/>
      <c r="DF160" s="117"/>
      <c r="DG160" s="117"/>
      <c r="DH160" s="117"/>
      <c r="DI160" s="117"/>
      <c r="DJ160" s="117"/>
      <c r="DK160" s="117"/>
      <c r="DL160" s="117"/>
      <c r="DM160" s="117"/>
      <c r="DN160" s="117"/>
      <c r="DO160" s="117"/>
      <c r="DP160" s="117"/>
      <c r="DQ160" s="117"/>
      <c r="DR160" s="117"/>
      <c r="DS160" s="117"/>
      <c r="DT160" s="117"/>
      <c r="DU160" s="117"/>
      <c r="DV160" s="117"/>
      <c r="DW160" s="117"/>
      <c r="DX160" s="117"/>
      <c r="DY160" s="117"/>
      <c r="DZ160" s="117"/>
      <c r="EA160" s="117"/>
      <c r="EB160" s="117"/>
      <c r="EC160" s="117"/>
      <c r="ED160" s="117"/>
      <c r="EE160" s="117"/>
      <c r="EF160" s="117"/>
      <c r="EG160" s="117"/>
      <c r="EH160" s="117"/>
      <c r="EI160" s="117"/>
      <c r="EJ160" s="117"/>
      <c r="EK160" s="117"/>
      <c r="EL160" s="117"/>
      <c r="EM160" s="117"/>
      <c r="EN160" s="117"/>
      <c r="EO160" s="117"/>
      <c r="EP160" s="117"/>
      <c r="EQ160" s="117"/>
      <c r="ER160" s="117"/>
    </row>
    <row r="161" spans="2:148" s="64" customFormat="1" ht="9.9499999999999993" customHeight="1">
      <c r="B161" s="65"/>
      <c r="C161" s="66" t="s">
        <v>130</v>
      </c>
      <c r="D161" s="66"/>
      <c r="E161" s="66"/>
      <c r="F161" s="66"/>
      <c r="G161" s="111"/>
      <c r="H161" s="153" t="s">
        <v>117</v>
      </c>
      <c r="I161" s="153"/>
      <c r="J161" s="153"/>
      <c r="K161" s="153"/>
      <c r="L161" s="153"/>
      <c r="M161" s="153"/>
      <c r="N161" s="66"/>
      <c r="O161" s="66"/>
      <c r="P161" s="69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  <c r="DK161" s="116"/>
      <c r="DL161" s="116"/>
      <c r="DM161" s="116"/>
      <c r="DN161" s="116"/>
      <c r="DO161" s="116"/>
      <c r="DP161" s="116"/>
      <c r="DQ161" s="116"/>
      <c r="DR161" s="116"/>
      <c r="DS161" s="116"/>
      <c r="DT161" s="116"/>
      <c r="DU161" s="116"/>
      <c r="DV161" s="116"/>
      <c r="DW161" s="116"/>
      <c r="DX161" s="116"/>
      <c r="DY161" s="116"/>
      <c r="DZ161" s="116"/>
      <c r="EA161" s="116"/>
      <c r="EB161" s="116"/>
      <c r="EC161" s="116"/>
      <c r="ED161" s="116"/>
      <c r="EE161" s="116"/>
      <c r="EF161" s="116"/>
      <c r="EG161" s="116"/>
      <c r="EH161" s="116"/>
      <c r="EI161" s="116"/>
      <c r="EJ161" s="116"/>
      <c r="EK161" s="116"/>
      <c r="EL161" s="116"/>
      <c r="EM161" s="116"/>
      <c r="EN161" s="116"/>
      <c r="EO161" s="116"/>
      <c r="EP161" s="116"/>
      <c r="EQ161" s="116"/>
      <c r="ER161" s="116"/>
    </row>
    <row r="162" spans="2:148" s="64" customFormat="1" ht="9.9499999999999993" customHeight="1">
      <c r="B162" s="65"/>
      <c r="C162" s="66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9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  <c r="DK162" s="116"/>
      <c r="DL162" s="116"/>
      <c r="DM162" s="116"/>
      <c r="DN162" s="116"/>
      <c r="DO162" s="116"/>
      <c r="DP162" s="116"/>
      <c r="DQ162" s="116"/>
      <c r="DR162" s="116"/>
      <c r="DS162" s="116"/>
      <c r="DT162" s="116"/>
      <c r="DU162" s="116"/>
      <c r="DV162" s="116"/>
      <c r="DW162" s="116"/>
      <c r="DX162" s="116"/>
      <c r="DY162" s="116"/>
      <c r="DZ162" s="116"/>
      <c r="EA162" s="116"/>
      <c r="EB162" s="116"/>
      <c r="EC162" s="116"/>
      <c r="ED162" s="116"/>
      <c r="EE162" s="116"/>
      <c r="EF162" s="116"/>
      <c r="EG162" s="116"/>
      <c r="EH162" s="116"/>
      <c r="EI162" s="116"/>
      <c r="EJ162" s="116"/>
      <c r="EK162" s="116"/>
      <c r="EL162" s="116"/>
      <c r="EM162" s="116"/>
      <c r="EN162" s="116"/>
      <c r="EO162" s="116"/>
      <c r="EP162" s="116"/>
      <c r="EQ162" s="116"/>
      <c r="ER162" s="116"/>
    </row>
    <row r="163" spans="2:148" ht="26.25" customHeight="1">
      <c r="B163" s="55"/>
      <c r="C163" s="105" t="e">
        <f ca="1">IF(M$3="","",IF(INDEX(девушки!$A$103:$I$470,$M$3+7-100,11)="","",INDEX(девушки!$A$103:$I$470,$M$3+7-100,11)))</f>
        <v>#REF!</v>
      </c>
      <c r="D163" s="70"/>
      <c r="E163" s="70"/>
      <c r="F163" s="70"/>
      <c r="G163" s="70"/>
      <c r="H163" s="70"/>
      <c r="I163" s="70"/>
      <c r="J163" s="70"/>
      <c r="K163" s="51"/>
      <c r="L163" s="103" t="e">
        <f ca="1">IF(M$3="","",IF(INDEX(девушки!$A$103:$I$470,$M$3+7-100,12)="","",INDEX(девушки!$A$103:$I$470,$M$3+7-100,12)))</f>
        <v>#REF!</v>
      </c>
      <c r="M163" s="104"/>
      <c r="N163" s="120" t="e">
        <f ca="1">IF(M$3="","",IF(INDEX(девушки!$A$103:$I$470,$M$3+7-100,13)="","",INDEX(девушки!$A$103:$I$470,$M$3+7-100,13)))</f>
        <v>#REF!</v>
      </c>
      <c r="O163" s="51"/>
      <c r="P163" s="57"/>
    </row>
    <row r="164" spans="2:148" s="64" customFormat="1" ht="14.25" customHeight="1">
      <c r="B164" s="65"/>
      <c r="C164" s="66" t="s">
        <v>126</v>
      </c>
      <c r="D164" s="66"/>
      <c r="E164" s="66"/>
      <c r="F164" s="66"/>
      <c r="G164" s="66"/>
      <c r="H164" s="66"/>
      <c r="I164" s="66"/>
      <c r="J164" s="154"/>
      <c r="K164" s="154"/>
      <c r="L164" s="67" t="s">
        <v>127</v>
      </c>
      <c r="M164" s="102"/>
      <c r="N164" s="67" t="s">
        <v>141</v>
      </c>
      <c r="O164" s="66"/>
      <c r="P164" s="69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  <c r="DK164" s="116"/>
      <c r="DL164" s="116"/>
      <c r="DM164" s="116"/>
      <c r="DN164" s="116"/>
      <c r="DO164" s="116"/>
      <c r="DP164" s="116"/>
      <c r="DQ164" s="116"/>
      <c r="DR164" s="116"/>
      <c r="DS164" s="116"/>
      <c r="DT164" s="116"/>
      <c r="DU164" s="116"/>
      <c r="DV164" s="116"/>
      <c r="DW164" s="116"/>
      <c r="DX164" s="116"/>
      <c r="DY164" s="116"/>
      <c r="DZ164" s="116"/>
      <c r="EA164" s="116"/>
      <c r="EB164" s="116"/>
      <c r="EC164" s="116"/>
      <c r="ED164" s="116"/>
      <c r="EE164" s="116"/>
      <c r="EF164" s="116"/>
      <c r="EG164" s="116"/>
      <c r="EH164" s="116"/>
      <c r="EI164" s="116"/>
      <c r="EJ164" s="116"/>
      <c r="EK164" s="116"/>
      <c r="EL164" s="116"/>
      <c r="EM164" s="116"/>
      <c r="EN164" s="116"/>
      <c r="EO164" s="116"/>
      <c r="EP164" s="116"/>
      <c r="EQ164" s="116"/>
      <c r="ER164" s="116"/>
    </row>
    <row r="165" spans="2:148" s="64" customFormat="1" ht="21" customHeight="1">
      <c r="B165" s="65"/>
      <c r="C165" s="66"/>
      <c r="D165" s="66"/>
      <c r="E165" s="66"/>
      <c r="F165" s="66"/>
      <c r="G165" s="66"/>
      <c r="H165" s="66"/>
      <c r="I165" s="66"/>
      <c r="J165" s="68"/>
      <c r="K165" s="68"/>
      <c r="L165" s="66"/>
      <c r="M165" s="68"/>
      <c r="N165" s="68"/>
      <c r="O165" s="66"/>
      <c r="P165" s="69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  <c r="DK165" s="116"/>
      <c r="DL165" s="116"/>
      <c r="DM165" s="116"/>
      <c r="DN165" s="116"/>
      <c r="DO165" s="116"/>
      <c r="DP165" s="116"/>
      <c r="DQ165" s="116"/>
      <c r="DR165" s="116"/>
      <c r="DS165" s="116"/>
      <c r="DT165" s="116"/>
      <c r="DU165" s="116"/>
      <c r="DV165" s="116"/>
      <c r="DW165" s="116"/>
      <c r="DX165" s="116"/>
      <c r="DY165" s="116"/>
      <c r="DZ165" s="116"/>
      <c r="EA165" s="116"/>
      <c r="EB165" s="116"/>
      <c r="EC165" s="116"/>
      <c r="ED165" s="116"/>
      <c r="EE165" s="116"/>
      <c r="EF165" s="116"/>
      <c r="EG165" s="116"/>
      <c r="EH165" s="116"/>
      <c r="EI165" s="116"/>
      <c r="EJ165" s="116"/>
      <c r="EK165" s="116"/>
      <c r="EL165" s="116"/>
      <c r="EM165" s="116"/>
      <c r="EN165" s="116"/>
      <c r="EO165" s="116"/>
      <c r="EP165" s="116"/>
      <c r="EQ165" s="116"/>
      <c r="ER165" s="116"/>
    </row>
    <row r="166" spans="2:148" s="64" customFormat="1" ht="17.25" customHeight="1">
      <c r="B166" s="65"/>
      <c r="C166" s="76" t="s">
        <v>131</v>
      </c>
      <c r="D166" s="77"/>
      <c r="E166" s="78"/>
      <c r="F166" s="109" t="s">
        <v>142</v>
      </c>
      <c r="G166" s="78"/>
      <c r="H166" s="78"/>
      <c r="I166" s="79"/>
      <c r="J166" s="168" t="s">
        <v>143</v>
      </c>
      <c r="K166" s="169"/>
      <c r="L166" s="110" t="s">
        <v>132</v>
      </c>
      <c r="M166" s="110" t="s">
        <v>133</v>
      </c>
      <c r="N166" s="110" t="s">
        <v>134</v>
      </c>
      <c r="O166" s="66"/>
      <c r="P166" s="69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  <c r="DK166" s="116"/>
      <c r="DL166" s="116"/>
      <c r="DM166" s="116"/>
      <c r="DN166" s="116"/>
      <c r="DO166" s="116"/>
      <c r="DP166" s="116"/>
      <c r="DQ166" s="116"/>
      <c r="DR166" s="116"/>
      <c r="DS166" s="116"/>
      <c r="DT166" s="116"/>
      <c r="DU166" s="116"/>
      <c r="DV166" s="116"/>
      <c r="DW166" s="116"/>
      <c r="DX166" s="116"/>
      <c r="DY166" s="116"/>
      <c r="DZ166" s="116"/>
      <c r="EA166" s="116"/>
      <c r="EB166" s="116"/>
      <c r="EC166" s="116"/>
      <c r="ED166" s="116"/>
      <c r="EE166" s="116"/>
      <c r="EF166" s="116"/>
      <c r="EG166" s="116"/>
      <c r="EH166" s="116"/>
      <c r="EI166" s="116"/>
      <c r="EJ166" s="116"/>
      <c r="EK166" s="116"/>
      <c r="EL166" s="116"/>
      <c r="EM166" s="116"/>
      <c r="EN166" s="116"/>
      <c r="EO166" s="116"/>
      <c r="EP166" s="116"/>
      <c r="EQ166" s="116"/>
      <c r="ER166" s="116"/>
    </row>
    <row r="167" spans="2:148" s="64" customFormat="1" ht="24.75" customHeight="1">
      <c r="B167" s="65"/>
      <c r="C167" s="80" t="s">
        <v>135</v>
      </c>
      <c r="D167" s="81"/>
      <c r="E167" s="82"/>
      <c r="F167" s="82"/>
      <c r="G167" s="82"/>
      <c r="H167" s="82"/>
      <c r="I167" s="81"/>
      <c r="J167" s="83"/>
      <c r="K167" s="81"/>
      <c r="L167" s="84"/>
      <c r="M167" s="84"/>
      <c r="N167" s="84"/>
      <c r="O167" s="66"/>
      <c r="P167" s="69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  <c r="DK167" s="116"/>
      <c r="DL167" s="116"/>
      <c r="DM167" s="116"/>
      <c r="DN167" s="116"/>
      <c r="DO167" s="116"/>
      <c r="DP167" s="116"/>
      <c r="DQ167" s="116"/>
      <c r="DR167" s="116"/>
      <c r="DS167" s="116"/>
      <c r="DT167" s="116"/>
      <c r="DU167" s="116"/>
      <c r="DV167" s="116"/>
      <c r="DW167" s="116"/>
      <c r="DX167" s="116"/>
      <c r="DY167" s="116"/>
      <c r="DZ167" s="116"/>
      <c r="EA167" s="116"/>
      <c r="EB167" s="116"/>
      <c r="EC167" s="116"/>
      <c r="ED167" s="116"/>
      <c r="EE167" s="116"/>
      <c r="EF167" s="116"/>
      <c r="EG167" s="116"/>
      <c r="EH167" s="116"/>
      <c r="EI167" s="116"/>
      <c r="EJ167" s="116"/>
      <c r="EK167" s="116"/>
      <c r="EL167" s="116"/>
      <c r="EM167" s="116"/>
      <c r="EN167" s="116"/>
      <c r="EO167" s="116"/>
      <c r="EP167" s="116"/>
      <c r="EQ167" s="116"/>
      <c r="ER167" s="116"/>
    </row>
    <row r="168" spans="2:148" s="64" customFormat="1" ht="24.75" customHeight="1">
      <c r="B168" s="65"/>
      <c r="C168" s="80" t="s">
        <v>136</v>
      </c>
      <c r="D168" s="81"/>
      <c r="E168" s="82"/>
      <c r="F168" s="82"/>
      <c r="G168" s="82"/>
      <c r="H168" s="82"/>
      <c r="I168" s="81"/>
      <c r="J168" s="83"/>
      <c r="K168" s="81"/>
      <c r="L168" s="84"/>
      <c r="M168" s="84"/>
      <c r="N168" s="84"/>
      <c r="O168" s="66"/>
      <c r="P168" s="69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  <c r="DK168" s="116"/>
      <c r="DL168" s="116"/>
      <c r="DM168" s="116"/>
      <c r="DN168" s="116"/>
      <c r="DO168" s="116"/>
      <c r="DP168" s="116"/>
      <c r="DQ168" s="116"/>
      <c r="DR168" s="116"/>
      <c r="DS168" s="116"/>
      <c r="DT168" s="116"/>
      <c r="DU168" s="116"/>
      <c r="DV168" s="116"/>
      <c r="DW168" s="116"/>
      <c r="DX168" s="116"/>
      <c r="DY168" s="116"/>
      <c r="DZ168" s="116"/>
      <c r="EA168" s="116"/>
      <c r="EB168" s="116"/>
      <c r="EC168" s="116"/>
      <c r="ED168" s="116"/>
      <c r="EE168" s="116"/>
      <c r="EF168" s="116"/>
      <c r="EG168" s="116"/>
      <c r="EH168" s="116"/>
      <c r="EI168" s="116"/>
      <c r="EJ168" s="116"/>
      <c r="EK168" s="116"/>
      <c r="EL168" s="116"/>
      <c r="EM168" s="116"/>
      <c r="EN168" s="116"/>
      <c r="EO168" s="116"/>
      <c r="EP168" s="116"/>
      <c r="EQ168" s="116"/>
      <c r="ER168" s="116"/>
    </row>
    <row r="169" spans="2:148" s="64" customFormat="1" ht="24.75" customHeight="1">
      <c r="B169" s="65"/>
      <c r="C169" s="85" t="s">
        <v>137</v>
      </c>
      <c r="D169" s="86"/>
      <c r="E169" s="87"/>
      <c r="F169" s="87"/>
      <c r="G169" s="87"/>
      <c r="H169" s="87"/>
      <c r="I169" s="86"/>
      <c r="J169" s="88"/>
      <c r="K169" s="86"/>
      <c r="L169" s="84"/>
      <c r="M169" s="84"/>
      <c r="N169" s="84"/>
      <c r="O169" s="66"/>
      <c r="P169" s="69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  <c r="DK169" s="116"/>
      <c r="DL169" s="116"/>
      <c r="DM169" s="116"/>
      <c r="DN169" s="116"/>
      <c r="DO169" s="116"/>
      <c r="DP169" s="116"/>
      <c r="DQ169" s="116"/>
      <c r="DR169" s="116"/>
      <c r="DS169" s="116"/>
      <c r="DT169" s="116"/>
      <c r="DU169" s="116"/>
      <c r="DV169" s="116"/>
      <c r="DW169" s="116"/>
      <c r="DX169" s="116"/>
      <c r="DY169" s="116"/>
      <c r="DZ169" s="116"/>
      <c r="EA169" s="116"/>
      <c r="EB169" s="116"/>
      <c r="EC169" s="116"/>
      <c r="ED169" s="116"/>
      <c r="EE169" s="116"/>
      <c r="EF169" s="116"/>
      <c r="EG169" s="116"/>
      <c r="EH169" s="116"/>
      <c r="EI169" s="116"/>
      <c r="EJ169" s="116"/>
      <c r="EK169" s="116"/>
      <c r="EL169" s="116"/>
      <c r="EM169" s="116"/>
      <c r="EN169" s="116"/>
      <c r="EO169" s="116"/>
      <c r="EP169" s="116"/>
      <c r="EQ169" s="116"/>
      <c r="ER169" s="116"/>
    </row>
    <row r="170" spans="2:148" s="64" customFormat="1" ht="10.5" customHeight="1">
      <c r="B170" s="88"/>
      <c r="C170" s="121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  <c r="DK170" s="116"/>
      <c r="DL170" s="116"/>
      <c r="DM170" s="116"/>
      <c r="DN170" s="116"/>
      <c r="DO170" s="116"/>
      <c r="DP170" s="116"/>
      <c r="DQ170" s="116"/>
      <c r="DR170" s="116"/>
      <c r="DS170" s="116"/>
      <c r="DT170" s="116"/>
      <c r="DU170" s="116"/>
      <c r="DV170" s="116"/>
      <c r="DW170" s="116"/>
      <c r="DX170" s="116"/>
      <c r="DY170" s="116"/>
      <c r="DZ170" s="116"/>
      <c r="EA170" s="116"/>
      <c r="EB170" s="116"/>
      <c r="EC170" s="116"/>
      <c r="ED170" s="116"/>
      <c r="EE170" s="116"/>
      <c r="EF170" s="116"/>
      <c r="EG170" s="116"/>
      <c r="EH170" s="116"/>
      <c r="EI170" s="116"/>
      <c r="EJ170" s="116"/>
      <c r="EK170" s="116"/>
      <c r="EL170" s="116"/>
      <c r="EM170" s="116"/>
      <c r="EN170" s="116"/>
      <c r="EO170" s="116"/>
      <c r="EP170" s="116"/>
      <c r="EQ170" s="116"/>
      <c r="ER170" s="116"/>
    </row>
    <row r="171" spans="2:148" ht="3.75" customHeight="1">
      <c r="B171" s="52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4"/>
    </row>
    <row r="172" spans="2:148" ht="26.25" customHeight="1">
      <c r="B172" s="55"/>
      <c r="C172" s="51"/>
      <c r="D172" s="51"/>
      <c r="E172" s="51"/>
      <c r="F172" s="51"/>
      <c r="G172" s="56"/>
      <c r="H172" s="51"/>
      <c r="I172" s="51"/>
      <c r="J172" s="51"/>
      <c r="K172" s="51"/>
      <c r="L172" s="51"/>
      <c r="M172" s="99" t="s">
        <v>122</v>
      </c>
      <c r="N172" s="159"/>
      <c r="O172" s="160"/>
      <c r="P172" s="57"/>
    </row>
    <row r="173" spans="2:148" s="93" customFormat="1" ht="35.25" customHeight="1">
      <c r="B173" s="94"/>
      <c r="C173" s="149" t="e">
        <f ca="1">IF(M$3="","",IF(INDEX(девушки!$A$103:$I$470,$M$3+8-100,14)="","",INDEX(девушки!$A$103:$I$470,$M$3+8-100,14)))</f>
        <v>#REF!</v>
      </c>
      <c r="D173" s="150"/>
      <c r="E173" s="95"/>
      <c r="F173" s="164"/>
      <c r="G173" s="165"/>
      <c r="H173" s="51"/>
      <c r="I173" s="96"/>
      <c r="J173" s="162" t="str">
        <f ca="1">IF(M$3="","",IF(INDEX(девушки!$A$103:$I$470,$M$3+8-100,1)="","",INDEX(девушки!$A$103:$I$470,$M$3+8-100,1)))</f>
        <v/>
      </c>
      <c r="K173" s="163"/>
      <c r="L173" s="96"/>
      <c r="M173" s="99" t="s">
        <v>140</v>
      </c>
      <c r="N173" s="119" t="str">
        <f ca="1">IF(M$3="","",CONCATENATE(IF(INDEX(девушки!$A$103:$I$470,$M$3+8-100,6)="","",INDEX(девушки!$A$103:$I$470,$M$3+8-100,6)),"  ",IF(INDEX(девушки!$A$103:$I$470,$M$3+8-100,8)="","",INDEX(девушки!$A$103:$I$470,$M$3+8-100,8))))</f>
        <v xml:space="preserve">  </v>
      </c>
      <c r="O173" s="97"/>
      <c r="P173" s="98"/>
      <c r="R173" s="114"/>
      <c r="S173" s="114"/>
      <c r="T173" s="114"/>
      <c r="U173" s="114"/>
      <c r="V173" s="114"/>
      <c r="W173" s="114"/>
      <c r="X173" s="114"/>
      <c r="Y173" s="114"/>
      <c r="Z173" s="114"/>
      <c r="AA173" s="114"/>
      <c r="AB173" s="114"/>
      <c r="AC173" s="114"/>
      <c r="AD173" s="114"/>
      <c r="AE173" s="114"/>
      <c r="AF173" s="114"/>
      <c r="AG173" s="114"/>
      <c r="AH173" s="114"/>
      <c r="AI173" s="114"/>
      <c r="AJ173" s="114"/>
      <c r="AK173" s="114"/>
      <c r="AL173" s="114"/>
      <c r="AM173" s="114"/>
      <c r="AN173" s="114"/>
      <c r="AO173" s="114"/>
      <c r="AP173" s="114"/>
      <c r="AQ173" s="114"/>
      <c r="AR173" s="114"/>
      <c r="AS173" s="114"/>
      <c r="AT173" s="114"/>
      <c r="AU173" s="114"/>
      <c r="AV173" s="114"/>
      <c r="AW173" s="114"/>
      <c r="AX173" s="114"/>
      <c r="AY173" s="114"/>
      <c r="AZ173" s="114"/>
      <c r="BA173" s="114"/>
      <c r="BB173" s="114"/>
      <c r="BC173" s="114"/>
      <c r="BD173" s="114"/>
      <c r="BE173" s="114"/>
      <c r="BF173" s="114"/>
      <c r="BG173" s="114"/>
      <c r="BH173" s="114"/>
      <c r="BI173" s="114"/>
      <c r="BJ173" s="114"/>
      <c r="BK173" s="114"/>
      <c r="BL173" s="114"/>
      <c r="BM173" s="114"/>
      <c r="BN173" s="114"/>
      <c r="BO173" s="114"/>
      <c r="BP173" s="114"/>
      <c r="BQ173" s="114"/>
      <c r="BR173" s="114"/>
      <c r="BS173" s="114"/>
      <c r="BT173" s="114"/>
      <c r="BU173" s="114"/>
      <c r="BV173" s="114"/>
      <c r="BW173" s="114"/>
      <c r="BX173" s="114"/>
      <c r="BY173" s="114"/>
      <c r="BZ173" s="114"/>
      <c r="CA173" s="114"/>
      <c r="CB173" s="114"/>
      <c r="CC173" s="114"/>
      <c r="CD173" s="114"/>
      <c r="CE173" s="114"/>
      <c r="CF173" s="114"/>
      <c r="CG173" s="114"/>
      <c r="CH173" s="114"/>
      <c r="CI173" s="114"/>
      <c r="CJ173" s="114"/>
      <c r="CK173" s="114"/>
      <c r="CL173" s="114"/>
      <c r="CM173" s="114"/>
      <c r="CN173" s="114"/>
      <c r="CO173" s="114"/>
      <c r="CP173" s="114"/>
      <c r="CQ173" s="114"/>
      <c r="CR173" s="114"/>
      <c r="CS173" s="114"/>
      <c r="CT173" s="114"/>
      <c r="CU173" s="114"/>
      <c r="CV173" s="114"/>
      <c r="CW173" s="114"/>
      <c r="CX173" s="114"/>
      <c r="CY173" s="114"/>
      <c r="CZ173" s="114"/>
      <c r="DA173" s="114"/>
      <c r="DB173" s="114"/>
      <c r="DC173" s="114"/>
      <c r="DD173" s="114"/>
      <c r="DE173" s="114"/>
      <c r="DF173" s="114"/>
      <c r="DG173" s="114"/>
      <c r="DH173" s="114"/>
      <c r="DI173" s="114"/>
      <c r="DJ173" s="114"/>
      <c r="DK173" s="114"/>
      <c r="DL173" s="114"/>
      <c r="DM173" s="114"/>
      <c r="DN173" s="114"/>
      <c r="DO173" s="114"/>
      <c r="DP173" s="114"/>
      <c r="DQ173" s="114"/>
      <c r="DR173" s="114"/>
      <c r="DS173" s="114"/>
      <c r="DT173" s="114"/>
      <c r="DU173" s="114"/>
      <c r="DV173" s="114"/>
      <c r="DW173" s="114"/>
      <c r="DX173" s="114"/>
      <c r="DY173" s="114"/>
      <c r="DZ173" s="114"/>
      <c r="EA173" s="114"/>
      <c r="EB173" s="114"/>
      <c r="EC173" s="114"/>
      <c r="ED173" s="114"/>
      <c r="EE173" s="114"/>
      <c r="EF173" s="114"/>
      <c r="EG173" s="114"/>
      <c r="EH173" s="114"/>
      <c r="EI173" s="114"/>
      <c r="EJ173" s="114"/>
      <c r="EK173" s="114"/>
      <c r="EL173" s="114"/>
      <c r="EM173" s="114"/>
      <c r="EN173" s="114"/>
      <c r="EO173" s="114"/>
      <c r="EP173" s="114"/>
      <c r="EQ173" s="114"/>
      <c r="ER173" s="114"/>
    </row>
    <row r="174" spans="2:148" s="58" customFormat="1" ht="15.75" customHeight="1">
      <c r="B174" s="59"/>
      <c r="C174" s="156" t="s">
        <v>123</v>
      </c>
      <c r="D174" s="156"/>
      <c r="E174" s="92"/>
      <c r="F174" s="152" t="s">
        <v>138</v>
      </c>
      <c r="G174" s="152"/>
      <c r="H174" s="106"/>
      <c r="I174" s="92"/>
      <c r="J174" s="156" t="s">
        <v>139</v>
      </c>
      <c r="K174" s="156"/>
      <c r="L174" s="60"/>
      <c r="M174" s="60"/>
      <c r="N174" s="60"/>
      <c r="O174" s="60"/>
      <c r="P174" s="61"/>
      <c r="R174" s="115"/>
      <c r="S174" s="115"/>
      <c r="T174" s="115"/>
      <c r="U174" s="115"/>
      <c r="V174" s="115"/>
      <c r="W174" s="115"/>
      <c r="X174" s="115"/>
      <c r="Y174" s="115"/>
      <c r="Z174" s="115"/>
      <c r="AA174" s="115"/>
      <c r="AB174" s="115"/>
      <c r="AC174" s="115"/>
      <c r="AD174" s="115"/>
      <c r="AE174" s="115"/>
      <c r="AF174" s="115"/>
      <c r="AG174" s="115"/>
      <c r="AH174" s="115"/>
      <c r="AI174" s="115"/>
      <c r="AJ174" s="115"/>
      <c r="AK174" s="115"/>
      <c r="AL174" s="115"/>
      <c r="AM174" s="115"/>
      <c r="AN174" s="115"/>
      <c r="AO174" s="115"/>
      <c r="AP174" s="115"/>
      <c r="AQ174" s="115"/>
      <c r="AR174" s="115"/>
      <c r="AS174" s="115"/>
      <c r="AT174" s="115"/>
      <c r="AU174" s="115"/>
      <c r="AV174" s="115"/>
      <c r="AW174" s="115"/>
      <c r="AX174" s="115"/>
      <c r="AY174" s="115"/>
      <c r="AZ174" s="115"/>
      <c r="BA174" s="115"/>
      <c r="BB174" s="115"/>
      <c r="BC174" s="115"/>
      <c r="BD174" s="115"/>
      <c r="BE174" s="115"/>
      <c r="BF174" s="115"/>
      <c r="BG174" s="115"/>
      <c r="BH174" s="115"/>
      <c r="BI174" s="115"/>
      <c r="BJ174" s="115"/>
      <c r="BK174" s="115"/>
      <c r="BL174" s="115"/>
      <c r="BM174" s="115"/>
      <c r="BN174" s="115"/>
      <c r="BO174" s="115"/>
      <c r="BP174" s="115"/>
      <c r="BQ174" s="115"/>
      <c r="BR174" s="115"/>
      <c r="BS174" s="115"/>
      <c r="BT174" s="115"/>
      <c r="BU174" s="115"/>
      <c r="BV174" s="115"/>
      <c r="BW174" s="115"/>
      <c r="BX174" s="115"/>
      <c r="BY174" s="115"/>
      <c r="BZ174" s="115"/>
      <c r="CA174" s="115"/>
      <c r="CB174" s="115"/>
      <c r="CC174" s="115"/>
      <c r="CD174" s="115"/>
      <c r="CE174" s="115"/>
      <c r="CF174" s="115"/>
      <c r="CG174" s="115"/>
      <c r="CH174" s="115"/>
      <c r="CI174" s="115"/>
      <c r="CJ174" s="115"/>
      <c r="CK174" s="115"/>
      <c r="CL174" s="115"/>
      <c r="CM174" s="115"/>
      <c r="CN174" s="115"/>
      <c r="CO174" s="115"/>
      <c r="CP174" s="115"/>
      <c r="CQ174" s="115"/>
      <c r="CR174" s="115"/>
      <c r="CS174" s="115"/>
      <c r="CT174" s="115"/>
      <c r="CU174" s="115"/>
      <c r="CV174" s="115"/>
      <c r="CW174" s="115"/>
      <c r="CX174" s="115"/>
      <c r="CY174" s="115"/>
      <c r="CZ174" s="115"/>
      <c r="DA174" s="115"/>
      <c r="DB174" s="115"/>
      <c r="DC174" s="115"/>
      <c r="DD174" s="115"/>
      <c r="DE174" s="115"/>
      <c r="DF174" s="115"/>
      <c r="DG174" s="115"/>
      <c r="DH174" s="115"/>
      <c r="DI174" s="115"/>
      <c r="DJ174" s="115"/>
      <c r="DK174" s="115"/>
      <c r="DL174" s="115"/>
      <c r="DM174" s="115"/>
      <c r="DN174" s="115"/>
      <c r="DO174" s="115"/>
      <c r="DP174" s="115"/>
      <c r="DQ174" s="115"/>
      <c r="DR174" s="115"/>
      <c r="DS174" s="115"/>
      <c r="DT174" s="115"/>
      <c r="DU174" s="115"/>
      <c r="DV174" s="115"/>
      <c r="DW174" s="115"/>
      <c r="DX174" s="115"/>
      <c r="DY174" s="115"/>
      <c r="DZ174" s="115"/>
      <c r="EA174" s="115"/>
      <c r="EB174" s="115"/>
      <c r="EC174" s="115"/>
      <c r="ED174" s="115"/>
      <c r="EE174" s="115"/>
      <c r="EF174" s="115"/>
      <c r="EG174" s="115"/>
      <c r="EH174" s="115"/>
      <c r="EI174" s="115"/>
      <c r="EJ174" s="115"/>
      <c r="EK174" s="115"/>
      <c r="EL174" s="115"/>
      <c r="EM174" s="115"/>
      <c r="EN174" s="115"/>
      <c r="EO174" s="115"/>
      <c r="EP174" s="115"/>
      <c r="EQ174" s="115"/>
      <c r="ER174" s="115"/>
    </row>
    <row r="175" spans="2:148" ht="39.75" customHeight="1">
      <c r="B175" s="55"/>
      <c r="C175" s="161" t="str">
        <f ca="1">IF(M$3="","",IF(INDEX(девушки!$A$103:$I$470,$M$3+8-100,2)="","",INDEX(девушки!$A$103:$I$470,$M$3+8-100,2)))</f>
        <v/>
      </c>
      <c r="D175" s="161"/>
      <c r="E175" s="161"/>
      <c r="F175" s="161"/>
      <c r="G175" s="161"/>
      <c r="H175" s="161"/>
      <c r="I175" s="62"/>
      <c r="J175" s="151" t="str">
        <f ca="1">IF(M$3="","",IF(INDEX(девушки!$A$103:$I$470,$M$3+8-100,3)="","",INDEX(девушки!$A$103:$I$470,$M$3+8-100,3)))</f>
        <v/>
      </c>
      <c r="K175" s="151"/>
      <c r="L175" s="63"/>
      <c r="M175" s="100" t="str">
        <f ca="1">IF(M$3="","",IF(INDEX(девушки!$A$103:$I$470,$M$3+8-100,4)="","",INDEX(девушки!$A$103:$I$470,$M$3+8-100,4)))</f>
        <v/>
      </c>
      <c r="N175" s="51"/>
      <c r="O175" s="51"/>
      <c r="P175" s="57"/>
    </row>
    <row r="176" spans="2:148" s="64" customFormat="1" ht="12.75" customHeight="1">
      <c r="B176" s="65"/>
      <c r="C176" s="66" t="s">
        <v>124</v>
      </c>
      <c r="D176" s="66"/>
      <c r="E176" s="66"/>
      <c r="F176" s="66"/>
      <c r="G176" s="66"/>
      <c r="H176" s="66"/>
      <c r="I176" s="66"/>
      <c r="J176" s="155" t="s">
        <v>114</v>
      </c>
      <c r="K176" s="155"/>
      <c r="L176" s="66"/>
      <c r="M176" s="68" t="s">
        <v>125</v>
      </c>
      <c r="N176" s="66"/>
      <c r="O176" s="66"/>
      <c r="P176" s="69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  <c r="DK176" s="116"/>
      <c r="DL176" s="116"/>
      <c r="DM176" s="116"/>
      <c r="DN176" s="116"/>
      <c r="DO176" s="116"/>
      <c r="DP176" s="116"/>
      <c r="DQ176" s="116"/>
      <c r="DR176" s="116"/>
      <c r="DS176" s="116"/>
      <c r="DT176" s="116"/>
      <c r="DU176" s="116"/>
      <c r="DV176" s="116"/>
      <c r="DW176" s="116"/>
      <c r="DX176" s="116"/>
      <c r="DY176" s="116"/>
      <c r="DZ176" s="116"/>
      <c r="EA176" s="116"/>
      <c r="EB176" s="116"/>
      <c r="EC176" s="116"/>
      <c r="ED176" s="116"/>
      <c r="EE176" s="116"/>
      <c r="EF176" s="116"/>
      <c r="EG176" s="116"/>
      <c r="EH176" s="116"/>
      <c r="EI176" s="116"/>
      <c r="EJ176" s="116"/>
      <c r="EK176" s="116"/>
      <c r="EL176" s="116"/>
      <c r="EM176" s="116"/>
      <c r="EN176" s="116"/>
      <c r="EO176" s="116"/>
      <c r="EP176" s="116"/>
      <c r="EQ176" s="116"/>
      <c r="ER176" s="116"/>
    </row>
    <row r="177" spans="2:148" s="71" customFormat="1" ht="35.25" customHeight="1">
      <c r="B177" s="72"/>
      <c r="C177" s="108" t="str">
        <f ca="1">IF(M$3="","",IF(INDEX(девушки!$A$103:$I$470,$M$3+8-100,5)="","",INDEX(девушки!$A$103:$I$470,$M$3+8-100,5)))</f>
        <v/>
      </c>
      <c r="D177" s="73"/>
      <c r="E177" s="73"/>
      <c r="F177" s="73"/>
      <c r="G177" s="101" t="str">
        <f ca="1">IF(M$3="","",IF(INDEX(девушки!$A$103:$I$470,$M$3+8-100,6)="","",CONCATENATE("( ",INDEX(девушки!$A$103:$I$470,$M$3+8-100,6)," )")))</f>
        <v/>
      </c>
      <c r="H177" s="166" t="str">
        <f ca="1">IF(M$3="","",IF(INDEX(девушки!$A$103:$I$470,$M$3+8-100,9)="","",INDEX(девушки!$A$103:$I$470,$M$3+8-100,9)))</f>
        <v/>
      </c>
      <c r="I177" s="166"/>
      <c r="J177" s="166"/>
      <c r="K177" s="74"/>
      <c r="L177" s="167"/>
      <c r="M177" s="167"/>
      <c r="N177" s="167"/>
      <c r="O177" s="74"/>
      <c r="P177" s="75"/>
      <c r="R177" s="117"/>
      <c r="S177" s="117"/>
      <c r="T177" s="117"/>
      <c r="U177" s="117"/>
      <c r="V177" s="117"/>
      <c r="W177" s="117"/>
      <c r="X177" s="117"/>
      <c r="Y177" s="117"/>
      <c r="Z177" s="117"/>
      <c r="AA177" s="117"/>
      <c r="AB177" s="117"/>
      <c r="AC177" s="117"/>
      <c r="AD177" s="117"/>
      <c r="AE177" s="117"/>
      <c r="AF177" s="117"/>
      <c r="AG177" s="117"/>
      <c r="AH177" s="117"/>
      <c r="AI177" s="117"/>
      <c r="AJ177" s="117"/>
      <c r="AK177" s="117"/>
      <c r="AL177" s="117"/>
      <c r="AM177" s="117"/>
      <c r="AN177" s="117"/>
      <c r="AO177" s="117"/>
      <c r="AP177" s="117"/>
      <c r="AQ177" s="117"/>
      <c r="AR177" s="117"/>
      <c r="AS177" s="117"/>
      <c r="AT177" s="117"/>
      <c r="AU177" s="117"/>
      <c r="AV177" s="117"/>
      <c r="AW177" s="117"/>
      <c r="AX177" s="117"/>
      <c r="AY177" s="117"/>
      <c r="AZ177" s="117"/>
      <c r="BA177" s="117"/>
      <c r="BB177" s="117"/>
      <c r="BC177" s="117"/>
      <c r="BD177" s="117"/>
      <c r="BE177" s="117"/>
      <c r="BF177" s="117"/>
      <c r="BG177" s="117"/>
      <c r="BH177" s="117"/>
      <c r="BI177" s="117"/>
      <c r="BJ177" s="117"/>
      <c r="BK177" s="117"/>
      <c r="BL177" s="117"/>
      <c r="BM177" s="117"/>
      <c r="BN177" s="117"/>
      <c r="BO177" s="117"/>
      <c r="BP177" s="117"/>
      <c r="BQ177" s="117"/>
      <c r="BR177" s="117"/>
      <c r="BS177" s="117"/>
      <c r="BT177" s="117"/>
      <c r="BU177" s="117"/>
      <c r="BV177" s="117"/>
      <c r="BW177" s="117"/>
      <c r="BX177" s="117"/>
      <c r="BY177" s="117"/>
      <c r="BZ177" s="117"/>
      <c r="CA177" s="117"/>
      <c r="CB177" s="117"/>
      <c r="CC177" s="117"/>
      <c r="CD177" s="117"/>
      <c r="CE177" s="117"/>
      <c r="CF177" s="117"/>
      <c r="CG177" s="117"/>
      <c r="CH177" s="117"/>
      <c r="CI177" s="117"/>
      <c r="CJ177" s="117"/>
      <c r="CK177" s="117"/>
      <c r="CL177" s="117"/>
      <c r="CM177" s="117"/>
      <c r="CN177" s="117"/>
      <c r="CO177" s="117"/>
      <c r="CP177" s="117"/>
      <c r="CQ177" s="117"/>
      <c r="CR177" s="117"/>
      <c r="CS177" s="117"/>
      <c r="CT177" s="117"/>
      <c r="CU177" s="117"/>
      <c r="CV177" s="117"/>
      <c r="CW177" s="117"/>
      <c r="CX177" s="117"/>
      <c r="CY177" s="117"/>
      <c r="CZ177" s="117"/>
      <c r="DA177" s="117"/>
      <c r="DB177" s="117"/>
      <c r="DC177" s="117"/>
      <c r="DD177" s="117"/>
      <c r="DE177" s="117"/>
      <c r="DF177" s="117"/>
      <c r="DG177" s="117"/>
      <c r="DH177" s="117"/>
      <c r="DI177" s="117"/>
      <c r="DJ177" s="117"/>
      <c r="DK177" s="117"/>
      <c r="DL177" s="117"/>
      <c r="DM177" s="117"/>
      <c r="DN177" s="117"/>
      <c r="DO177" s="117"/>
      <c r="DP177" s="117"/>
      <c r="DQ177" s="117"/>
      <c r="DR177" s="117"/>
      <c r="DS177" s="117"/>
      <c r="DT177" s="117"/>
      <c r="DU177" s="117"/>
      <c r="DV177" s="117"/>
      <c r="DW177" s="117"/>
      <c r="DX177" s="117"/>
      <c r="DY177" s="117"/>
      <c r="DZ177" s="117"/>
      <c r="EA177" s="117"/>
      <c r="EB177" s="117"/>
      <c r="EC177" s="117"/>
      <c r="ED177" s="117"/>
      <c r="EE177" s="117"/>
      <c r="EF177" s="117"/>
      <c r="EG177" s="117"/>
      <c r="EH177" s="117"/>
      <c r="EI177" s="117"/>
      <c r="EJ177" s="117"/>
      <c r="EK177" s="117"/>
      <c r="EL177" s="117"/>
      <c r="EM177" s="117"/>
      <c r="EN177" s="117"/>
      <c r="EO177" s="117"/>
      <c r="EP177" s="117"/>
      <c r="EQ177" s="117"/>
      <c r="ER177" s="117"/>
    </row>
    <row r="178" spans="2:148" s="64" customFormat="1" ht="11.25" customHeight="1">
      <c r="B178" s="65"/>
      <c r="C178" s="66" t="s">
        <v>128</v>
      </c>
      <c r="D178" s="66"/>
      <c r="E178" s="66"/>
      <c r="F178" s="66"/>
      <c r="G178" s="111"/>
      <c r="H178" s="153" t="s">
        <v>129</v>
      </c>
      <c r="I178" s="153"/>
      <c r="J178" s="153"/>
      <c r="K178" s="66"/>
      <c r="L178" s="154"/>
      <c r="M178" s="154"/>
      <c r="N178" s="154"/>
      <c r="O178" s="66"/>
      <c r="P178" s="69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  <c r="DK178" s="116"/>
      <c r="DL178" s="116"/>
      <c r="DM178" s="116"/>
      <c r="DN178" s="116"/>
      <c r="DO178" s="116"/>
      <c r="DP178" s="116"/>
      <c r="DQ178" s="116"/>
      <c r="DR178" s="116"/>
      <c r="DS178" s="116"/>
      <c r="DT178" s="116"/>
      <c r="DU178" s="116"/>
      <c r="DV178" s="116"/>
      <c r="DW178" s="116"/>
      <c r="DX178" s="116"/>
      <c r="DY178" s="116"/>
      <c r="DZ178" s="116"/>
      <c r="EA178" s="116"/>
      <c r="EB178" s="116"/>
      <c r="EC178" s="116"/>
      <c r="ED178" s="116"/>
      <c r="EE178" s="116"/>
      <c r="EF178" s="116"/>
      <c r="EG178" s="116"/>
      <c r="EH178" s="116"/>
      <c r="EI178" s="116"/>
      <c r="EJ178" s="116"/>
      <c r="EK178" s="116"/>
      <c r="EL178" s="116"/>
      <c r="EM178" s="116"/>
      <c r="EN178" s="116"/>
      <c r="EO178" s="116"/>
      <c r="EP178" s="116"/>
      <c r="EQ178" s="116"/>
      <c r="ER178" s="116"/>
    </row>
    <row r="179" spans="2:148" s="71" customFormat="1" ht="24" customHeight="1">
      <c r="B179" s="72"/>
      <c r="C179" s="107" t="str">
        <f ca="1">IF(M$3="","",IF(INDEX(девушки!$A$103:$I$470,$M$3+8-100,7)="","",INDEX(девушки!$A$103:$I$470,$M$3+8-100,7)))</f>
        <v/>
      </c>
      <c r="D179" s="70"/>
      <c r="E179" s="70"/>
      <c r="F179" s="70"/>
      <c r="G179" s="101" t="str">
        <f ca="1">IF(M$3="","",IF(INDEX(девушки!$A$103:$I$470,$M$3+8-100,8)="","",CONCATENATE("( ",INDEX(девушки!$A$103:$I$470,$M$3+8-100,8)," )")))</f>
        <v/>
      </c>
      <c r="H179" s="166" t="e">
        <f ca="1">IF(M$3="","",IF(INDEX(девушки!$A$103:$I$470,$M$3+8-100,10)="","",INDEX(девушки!$A$103:$I$470,$M$3+8-100,10)))</f>
        <v>#REF!</v>
      </c>
      <c r="I179" s="166"/>
      <c r="J179" s="166"/>
      <c r="K179" s="166"/>
      <c r="L179" s="166"/>
      <c r="M179" s="166"/>
      <c r="N179" s="166"/>
      <c r="O179" s="74"/>
      <c r="P179" s="75"/>
      <c r="R179" s="117"/>
      <c r="S179" s="117"/>
      <c r="T179" s="117"/>
      <c r="U179" s="117"/>
      <c r="V179" s="117"/>
      <c r="W179" s="117"/>
      <c r="X179" s="117"/>
      <c r="Y179" s="117"/>
      <c r="Z179" s="117"/>
      <c r="AA179" s="117"/>
      <c r="AB179" s="117"/>
      <c r="AC179" s="117"/>
      <c r="AD179" s="117"/>
      <c r="AE179" s="117"/>
      <c r="AF179" s="117"/>
      <c r="AG179" s="117"/>
      <c r="AH179" s="117"/>
      <c r="AI179" s="117"/>
      <c r="AJ179" s="117"/>
      <c r="AK179" s="117"/>
      <c r="AL179" s="117"/>
      <c r="AM179" s="117"/>
      <c r="AN179" s="117"/>
      <c r="AO179" s="117"/>
      <c r="AP179" s="117"/>
      <c r="AQ179" s="117"/>
      <c r="AR179" s="117"/>
      <c r="AS179" s="117"/>
      <c r="AT179" s="117"/>
      <c r="AU179" s="117"/>
      <c r="AV179" s="117"/>
      <c r="AW179" s="117"/>
      <c r="AX179" s="117"/>
      <c r="AY179" s="117"/>
      <c r="AZ179" s="117"/>
      <c r="BA179" s="117"/>
      <c r="BB179" s="117"/>
      <c r="BC179" s="117"/>
      <c r="BD179" s="117"/>
      <c r="BE179" s="117"/>
      <c r="BF179" s="117"/>
      <c r="BG179" s="117"/>
      <c r="BH179" s="117"/>
      <c r="BI179" s="117"/>
      <c r="BJ179" s="117"/>
      <c r="BK179" s="117"/>
      <c r="BL179" s="117"/>
      <c r="BM179" s="117"/>
      <c r="BN179" s="117"/>
      <c r="BO179" s="117"/>
      <c r="BP179" s="117"/>
      <c r="BQ179" s="117"/>
      <c r="BR179" s="117"/>
      <c r="BS179" s="117"/>
      <c r="BT179" s="117"/>
      <c r="BU179" s="117"/>
      <c r="BV179" s="117"/>
      <c r="BW179" s="117"/>
      <c r="BX179" s="117"/>
      <c r="BY179" s="117"/>
      <c r="BZ179" s="117"/>
      <c r="CA179" s="117"/>
      <c r="CB179" s="117"/>
      <c r="CC179" s="117"/>
      <c r="CD179" s="117"/>
      <c r="CE179" s="117"/>
      <c r="CF179" s="117"/>
      <c r="CG179" s="117"/>
      <c r="CH179" s="117"/>
      <c r="CI179" s="117"/>
      <c r="CJ179" s="117"/>
      <c r="CK179" s="117"/>
      <c r="CL179" s="117"/>
      <c r="CM179" s="117"/>
      <c r="CN179" s="117"/>
      <c r="CO179" s="117"/>
      <c r="CP179" s="117"/>
      <c r="CQ179" s="117"/>
      <c r="CR179" s="117"/>
      <c r="CS179" s="117"/>
      <c r="CT179" s="117"/>
      <c r="CU179" s="117"/>
      <c r="CV179" s="117"/>
      <c r="CW179" s="117"/>
      <c r="CX179" s="117"/>
      <c r="CY179" s="117"/>
      <c r="CZ179" s="117"/>
      <c r="DA179" s="117"/>
      <c r="DB179" s="117"/>
      <c r="DC179" s="117"/>
      <c r="DD179" s="117"/>
      <c r="DE179" s="117"/>
      <c r="DF179" s="117"/>
      <c r="DG179" s="117"/>
      <c r="DH179" s="117"/>
      <c r="DI179" s="117"/>
      <c r="DJ179" s="117"/>
      <c r="DK179" s="117"/>
      <c r="DL179" s="117"/>
      <c r="DM179" s="117"/>
      <c r="DN179" s="117"/>
      <c r="DO179" s="117"/>
      <c r="DP179" s="117"/>
      <c r="DQ179" s="117"/>
      <c r="DR179" s="117"/>
      <c r="DS179" s="117"/>
      <c r="DT179" s="117"/>
      <c r="DU179" s="117"/>
      <c r="DV179" s="117"/>
      <c r="DW179" s="117"/>
      <c r="DX179" s="117"/>
      <c r="DY179" s="117"/>
      <c r="DZ179" s="117"/>
      <c r="EA179" s="117"/>
      <c r="EB179" s="117"/>
      <c r="EC179" s="117"/>
      <c r="ED179" s="117"/>
      <c r="EE179" s="117"/>
      <c r="EF179" s="117"/>
      <c r="EG179" s="117"/>
      <c r="EH179" s="117"/>
      <c r="EI179" s="117"/>
      <c r="EJ179" s="117"/>
      <c r="EK179" s="117"/>
      <c r="EL179" s="117"/>
      <c r="EM179" s="117"/>
      <c r="EN179" s="117"/>
      <c r="EO179" s="117"/>
      <c r="EP179" s="117"/>
      <c r="EQ179" s="117"/>
      <c r="ER179" s="117"/>
    </row>
    <row r="180" spans="2:148" s="64" customFormat="1" ht="9.9499999999999993" customHeight="1">
      <c r="B180" s="65"/>
      <c r="C180" s="66" t="s">
        <v>130</v>
      </c>
      <c r="D180" s="66"/>
      <c r="E180" s="66"/>
      <c r="F180" s="66"/>
      <c r="G180" s="66"/>
      <c r="H180" s="153" t="s">
        <v>117</v>
      </c>
      <c r="I180" s="153"/>
      <c r="J180" s="153"/>
      <c r="K180" s="153"/>
      <c r="L180" s="153"/>
      <c r="M180" s="153"/>
      <c r="N180" s="66"/>
      <c r="O180" s="66"/>
      <c r="P180" s="69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  <c r="DK180" s="116"/>
      <c r="DL180" s="116"/>
      <c r="DM180" s="116"/>
      <c r="DN180" s="116"/>
      <c r="DO180" s="116"/>
      <c r="DP180" s="116"/>
      <c r="DQ180" s="116"/>
      <c r="DR180" s="116"/>
      <c r="DS180" s="116"/>
      <c r="DT180" s="116"/>
      <c r="DU180" s="116"/>
      <c r="DV180" s="116"/>
      <c r="DW180" s="116"/>
      <c r="DX180" s="116"/>
      <c r="DY180" s="116"/>
      <c r="DZ180" s="116"/>
      <c r="EA180" s="116"/>
      <c r="EB180" s="116"/>
      <c r="EC180" s="116"/>
      <c r="ED180" s="116"/>
      <c r="EE180" s="116"/>
      <c r="EF180" s="116"/>
      <c r="EG180" s="116"/>
      <c r="EH180" s="116"/>
      <c r="EI180" s="116"/>
      <c r="EJ180" s="116"/>
      <c r="EK180" s="116"/>
      <c r="EL180" s="116"/>
      <c r="EM180" s="116"/>
      <c r="EN180" s="116"/>
      <c r="EO180" s="116"/>
      <c r="EP180" s="116"/>
      <c r="EQ180" s="116"/>
      <c r="ER180" s="116"/>
    </row>
    <row r="181" spans="2:148" s="64" customFormat="1" ht="9.9499999999999993" customHeight="1">
      <c r="B181" s="65"/>
      <c r="C181" s="66"/>
      <c r="D181" s="66"/>
      <c r="E181" s="66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9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  <c r="DK181" s="116"/>
      <c r="DL181" s="116"/>
      <c r="DM181" s="116"/>
      <c r="DN181" s="116"/>
      <c r="DO181" s="116"/>
      <c r="DP181" s="116"/>
      <c r="DQ181" s="116"/>
      <c r="DR181" s="116"/>
      <c r="DS181" s="116"/>
      <c r="DT181" s="116"/>
      <c r="DU181" s="116"/>
      <c r="DV181" s="116"/>
      <c r="DW181" s="116"/>
      <c r="DX181" s="116"/>
      <c r="DY181" s="116"/>
      <c r="DZ181" s="116"/>
      <c r="EA181" s="116"/>
      <c r="EB181" s="116"/>
      <c r="EC181" s="116"/>
      <c r="ED181" s="116"/>
      <c r="EE181" s="116"/>
      <c r="EF181" s="116"/>
      <c r="EG181" s="116"/>
      <c r="EH181" s="116"/>
      <c r="EI181" s="116"/>
      <c r="EJ181" s="116"/>
      <c r="EK181" s="116"/>
      <c r="EL181" s="116"/>
      <c r="EM181" s="116"/>
      <c r="EN181" s="116"/>
      <c r="EO181" s="116"/>
      <c r="EP181" s="116"/>
      <c r="EQ181" s="116"/>
      <c r="ER181" s="116"/>
    </row>
    <row r="182" spans="2:148" ht="26.25" customHeight="1">
      <c r="B182" s="55"/>
      <c r="C182" s="105" t="e">
        <f ca="1">IF(M$3="","",IF(INDEX(девушки!$A$103:$I$470,$M$3+8-100,11)="","",INDEX(девушки!$A$103:$I$470,$M$3+8-100,11)))</f>
        <v>#REF!</v>
      </c>
      <c r="D182" s="70"/>
      <c r="E182" s="70"/>
      <c r="F182" s="70"/>
      <c r="G182" s="70"/>
      <c r="H182" s="70"/>
      <c r="I182" s="70"/>
      <c r="J182" s="70"/>
      <c r="K182" s="51"/>
      <c r="L182" s="103" t="e">
        <f ca="1">IF(M$3="","",IF(INDEX(девушки!$A$103:$I$470,$M$3+8-100,12)="","",INDEX(девушки!$A$103:$I$470,$M$3+8-100,12)))</f>
        <v>#REF!</v>
      </c>
      <c r="M182" s="104"/>
      <c r="N182" s="120" t="e">
        <f ca="1">IF(M$3="","",IF(INDEX(девушки!$A$103:$I$470,$M$3+8-100,13)="","",INDEX(девушки!$A$103:$I$470,$M$3+8-100,13)))</f>
        <v>#REF!</v>
      </c>
      <c r="O182" s="51"/>
      <c r="P182" s="57"/>
    </row>
    <row r="183" spans="2:148" s="64" customFormat="1" ht="14.25" customHeight="1">
      <c r="B183" s="65"/>
      <c r="C183" s="66" t="s">
        <v>126</v>
      </c>
      <c r="D183" s="66"/>
      <c r="E183" s="66"/>
      <c r="F183" s="66"/>
      <c r="G183" s="66"/>
      <c r="H183" s="66"/>
      <c r="I183" s="66"/>
      <c r="J183" s="154"/>
      <c r="K183" s="154"/>
      <c r="L183" s="67" t="s">
        <v>127</v>
      </c>
      <c r="M183" s="102"/>
      <c r="N183" s="67" t="s">
        <v>141</v>
      </c>
      <c r="O183" s="66"/>
      <c r="P183" s="69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  <c r="DK183" s="116"/>
      <c r="DL183" s="116"/>
      <c r="DM183" s="116"/>
      <c r="DN183" s="116"/>
      <c r="DO183" s="116"/>
      <c r="DP183" s="116"/>
      <c r="DQ183" s="116"/>
      <c r="DR183" s="116"/>
      <c r="DS183" s="116"/>
      <c r="DT183" s="116"/>
      <c r="DU183" s="116"/>
      <c r="DV183" s="116"/>
      <c r="DW183" s="116"/>
      <c r="DX183" s="116"/>
      <c r="DY183" s="116"/>
      <c r="DZ183" s="116"/>
      <c r="EA183" s="116"/>
      <c r="EB183" s="116"/>
      <c r="EC183" s="116"/>
      <c r="ED183" s="116"/>
      <c r="EE183" s="116"/>
      <c r="EF183" s="116"/>
      <c r="EG183" s="116"/>
      <c r="EH183" s="116"/>
      <c r="EI183" s="116"/>
      <c r="EJ183" s="116"/>
      <c r="EK183" s="116"/>
      <c r="EL183" s="116"/>
      <c r="EM183" s="116"/>
      <c r="EN183" s="116"/>
      <c r="EO183" s="116"/>
      <c r="EP183" s="116"/>
      <c r="EQ183" s="116"/>
      <c r="ER183" s="116"/>
    </row>
    <row r="184" spans="2:148" s="64" customFormat="1" ht="21" customHeight="1">
      <c r="B184" s="65"/>
      <c r="C184" s="66"/>
      <c r="D184" s="66"/>
      <c r="E184" s="66"/>
      <c r="F184" s="66"/>
      <c r="G184" s="66"/>
      <c r="H184" s="66"/>
      <c r="I184" s="66"/>
      <c r="J184" s="68"/>
      <c r="K184" s="68"/>
      <c r="L184" s="66"/>
      <c r="M184" s="68"/>
      <c r="N184" s="68"/>
      <c r="O184" s="66"/>
      <c r="P184" s="69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  <c r="DK184" s="116"/>
      <c r="DL184" s="116"/>
      <c r="DM184" s="116"/>
      <c r="DN184" s="116"/>
      <c r="DO184" s="116"/>
      <c r="DP184" s="116"/>
      <c r="DQ184" s="116"/>
      <c r="DR184" s="116"/>
      <c r="DS184" s="116"/>
      <c r="DT184" s="116"/>
      <c r="DU184" s="116"/>
      <c r="DV184" s="116"/>
      <c r="DW184" s="116"/>
      <c r="DX184" s="116"/>
      <c r="DY184" s="116"/>
      <c r="DZ184" s="116"/>
      <c r="EA184" s="116"/>
      <c r="EB184" s="116"/>
      <c r="EC184" s="116"/>
      <c r="ED184" s="116"/>
      <c r="EE184" s="116"/>
      <c r="EF184" s="116"/>
      <c r="EG184" s="116"/>
      <c r="EH184" s="116"/>
      <c r="EI184" s="116"/>
      <c r="EJ184" s="116"/>
      <c r="EK184" s="116"/>
      <c r="EL184" s="116"/>
      <c r="EM184" s="116"/>
      <c r="EN184" s="116"/>
      <c r="EO184" s="116"/>
      <c r="EP184" s="116"/>
      <c r="EQ184" s="116"/>
      <c r="ER184" s="116"/>
    </row>
    <row r="185" spans="2:148" s="64" customFormat="1" ht="17.25" customHeight="1">
      <c r="B185" s="65"/>
      <c r="C185" s="76" t="s">
        <v>131</v>
      </c>
      <c r="D185" s="77"/>
      <c r="E185" s="78"/>
      <c r="F185" s="109" t="s">
        <v>142</v>
      </c>
      <c r="G185" s="78"/>
      <c r="H185" s="78"/>
      <c r="I185" s="79"/>
      <c r="J185" s="168" t="s">
        <v>143</v>
      </c>
      <c r="K185" s="169"/>
      <c r="L185" s="110" t="s">
        <v>132</v>
      </c>
      <c r="M185" s="110" t="s">
        <v>133</v>
      </c>
      <c r="N185" s="110" t="s">
        <v>134</v>
      </c>
      <c r="O185" s="66"/>
      <c r="P185" s="69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  <c r="DK185" s="116"/>
      <c r="DL185" s="116"/>
      <c r="DM185" s="116"/>
      <c r="DN185" s="116"/>
      <c r="DO185" s="116"/>
      <c r="DP185" s="116"/>
      <c r="DQ185" s="116"/>
      <c r="DR185" s="116"/>
      <c r="DS185" s="116"/>
      <c r="DT185" s="116"/>
      <c r="DU185" s="116"/>
      <c r="DV185" s="116"/>
      <c r="DW185" s="116"/>
      <c r="DX185" s="116"/>
      <c r="DY185" s="116"/>
      <c r="DZ185" s="116"/>
      <c r="EA185" s="116"/>
      <c r="EB185" s="116"/>
      <c r="EC185" s="116"/>
      <c r="ED185" s="116"/>
      <c r="EE185" s="116"/>
      <c r="EF185" s="116"/>
      <c r="EG185" s="116"/>
      <c r="EH185" s="116"/>
      <c r="EI185" s="116"/>
      <c r="EJ185" s="116"/>
      <c r="EK185" s="116"/>
      <c r="EL185" s="116"/>
      <c r="EM185" s="116"/>
      <c r="EN185" s="116"/>
      <c r="EO185" s="116"/>
      <c r="EP185" s="116"/>
      <c r="EQ185" s="116"/>
      <c r="ER185" s="116"/>
    </row>
    <row r="186" spans="2:148" s="64" customFormat="1" ht="24.75" customHeight="1">
      <c r="B186" s="65"/>
      <c r="C186" s="80" t="s">
        <v>135</v>
      </c>
      <c r="D186" s="81"/>
      <c r="E186" s="82"/>
      <c r="F186" s="82"/>
      <c r="G186" s="82"/>
      <c r="H186" s="82"/>
      <c r="I186" s="81"/>
      <c r="J186" s="83"/>
      <c r="K186" s="81"/>
      <c r="L186" s="84"/>
      <c r="M186" s="84"/>
      <c r="N186" s="84"/>
      <c r="O186" s="66"/>
      <c r="P186" s="69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  <c r="DK186" s="116"/>
      <c r="DL186" s="116"/>
      <c r="DM186" s="116"/>
      <c r="DN186" s="116"/>
      <c r="DO186" s="116"/>
      <c r="DP186" s="116"/>
      <c r="DQ186" s="116"/>
      <c r="DR186" s="116"/>
      <c r="DS186" s="116"/>
      <c r="DT186" s="116"/>
      <c r="DU186" s="116"/>
      <c r="DV186" s="116"/>
      <c r="DW186" s="116"/>
      <c r="DX186" s="116"/>
      <c r="DY186" s="116"/>
      <c r="DZ186" s="116"/>
      <c r="EA186" s="116"/>
      <c r="EB186" s="116"/>
      <c r="EC186" s="116"/>
      <c r="ED186" s="116"/>
      <c r="EE186" s="116"/>
      <c r="EF186" s="116"/>
      <c r="EG186" s="116"/>
      <c r="EH186" s="116"/>
      <c r="EI186" s="116"/>
      <c r="EJ186" s="116"/>
      <c r="EK186" s="116"/>
      <c r="EL186" s="116"/>
      <c r="EM186" s="116"/>
      <c r="EN186" s="116"/>
      <c r="EO186" s="116"/>
      <c r="EP186" s="116"/>
      <c r="EQ186" s="116"/>
      <c r="ER186" s="116"/>
    </row>
    <row r="187" spans="2:148" s="64" customFormat="1" ht="24.75" customHeight="1">
      <c r="B187" s="65"/>
      <c r="C187" s="80" t="s">
        <v>136</v>
      </c>
      <c r="D187" s="81"/>
      <c r="E187" s="82"/>
      <c r="F187" s="82"/>
      <c r="G187" s="82"/>
      <c r="H187" s="82"/>
      <c r="I187" s="81"/>
      <c r="J187" s="83"/>
      <c r="K187" s="81"/>
      <c r="L187" s="84"/>
      <c r="M187" s="84"/>
      <c r="N187" s="84"/>
      <c r="O187" s="66"/>
      <c r="P187" s="69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  <c r="DK187" s="116"/>
      <c r="DL187" s="116"/>
      <c r="DM187" s="116"/>
      <c r="DN187" s="116"/>
      <c r="DO187" s="116"/>
      <c r="DP187" s="116"/>
      <c r="DQ187" s="116"/>
      <c r="DR187" s="116"/>
      <c r="DS187" s="116"/>
      <c r="DT187" s="116"/>
      <c r="DU187" s="116"/>
      <c r="DV187" s="116"/>
      <c r="DW187" s="116"/>
      <c r="DX187" s="116"/>
      <c r="DY187" s="116"/>
      <c r="DZ187" s="116"/>
      <c r="EA187" s="116"/>
      <c r="EB187" s="116"/>
      <c r="EC187" s="116"/>
      <c r="ED187" s="116"/>
      <c r="EE187" s="116"/>
      <c r="EF187" s="116"/>
      <c r="EG187" s="116"/>
      <c r="EH187" s="116"/>
      <c r="EI187" s="116"/>
      <c r="EJ187" s="116"/>
      <c r="EK187" s="116"/>
      <c r="EL187" s="116"/>
      <c r="EM187" s="116"/>
      <c r="EN187" s="116"/>
      <c r="EO187" s="116"/>
      <c r="EP187" s="116"/>
      <c r="EQ187" s="116"/>
      <c r="ER187" s="116"/>
    </row>
    <row r="188" spans="2:148" s="64" customFormat="1" ht="24.75" customHeight="1">
      <c r="B188" s="65"/>
      <c r="C188" s="85" t="s">
        <v>137</v>
      </c>
      <c r="D188" s="86"/>
      <c r="E188" s="87"/>
      <c r="F188" s="87"/>
      <c r="G188" s="87"/>
      <c r="H188" s="87"/>
      <c r="I188" s="86"/>
      <c r="J188" s="88"/>
      <c r="K188" s="86"/>
      <c r="L188" s="84"/>
      <c r="M188" s="84"/>
      <c r="N188" s="84"/>
      <c r="O188" s="66"/>
      <c r="P188" s="69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  <c r="DK188" s="116"/>
      <c r="DL188" s="116"/>
      <c r="DM188" s="116"/>
      <c r="DN188" s="116"/>
      <c r="DO188" s="116"/>
      <c r="DP188" s="116"/>
      <c r="DQ188" s="116"/>
      <c r="DR188" s="116"/>
      <c r="DS188" s="116"/>
      <c r="DT188" s="116"/>
      <c r="DU188" s="116"/>
      <c r="DV188" s="116"/>
      <c r="DW188" s="116"/>
      <c r="DX188" s="116"/>
      <c r="DY188" s="116"/>
      <c r="DZ188" s="116"/>
      <c r="EA188" s="116"/>
      <c r="EB188" s="116"/>
      <c r="EC188" s="116"/>
      <c r="ED188" s="116"/>
      <c r="EE188" s="116"/>
      <c r="EF188" s="116"/>
      <c r="EG188" s="116"/>
      <c r="EH188" s="116"/>
      <c r="EI188" s="116"/>
      <c r="EJ188" s="116"/>
      <c r="EK188" s="116"/>
      <c r="EL188" s="116"/>
      <c r="EM188" s="116"/>
      <c r="EN188" s="116"/>
      <c r="EO188" s="116"/>
      <c r="EP188" s="116"/>
      <c r="EQ188" s="116"/>
      <c r="ER188" s="116"/>
    </row>
    <row r="189" spans="2:148" ht="10.5" customHeight="1">
      <c r="B189" s="89"/>
      <c r="C189" s="90"/>
      <c r="D189" s="90"/>
      <c r="E189" s="90"/>
      <c r="F189" s="90"/>
      <c r="G189" s="90"/>
      <c r="H189" s="90"/>
      <c r="I189" s="90"/>
      <c r="J189" s="90"/>
      <c r="K189" s="90"/>
      <c r="L189" s="90"/>
      <c r="M189" s="90"/>
      <c r="N189" s="90"/>
      <c r="O189" s="90"/>
      <c r="P189" s="91"/>
    </row>
    <row r="191" spans="2:148" ht="18.75" customHeight="1"/>
    <row r="193" spans="2:148" ht="3.75" customHeight="1">
      <c r="B193" s="52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4"/>
    </row>
    <row r="194" spans="2:148" ht="26.25" customHeight="1">
      <c r="B194" s="55"/>
      <c r="C194" s="51"/>
      <c r="D194" s="51"/>
      <c r="E194" s="51"/>
      <c r="F194" s="51"/>
      <c r="G194" s="56"/>
      <c r="H194" s="51"/>
      <c r="I194" s="51"/>
      <c r="J194" s="51"/>
      <c r="K194" s="51"/>
      <c r="L194" s="51"/>
      <c r="M194" s="99" t="s">
        <v>122</v>
      </c>
      <c r="N194" s="159"/>
      <c r="O194" s="160"/>
      <c r="P194" s="57"/>
    </row>
    <row r="195" spans="2:148" s="93" customFormat="1" ht="35.25" customHeight="1">
      <c r="B195" s="94"/>
      <c r="C195" s="149" t="e">
        <f ca="1">IF(M$3="","",IF(INDEX(девушки!$A$103:$I$470,$M$3+9-100,14)="","",INDEX(девушки!$A$103:$I$470,$M$3+9-100,14)))</f>
        <v>#REF!</v>
      </c>
      <c r="D195" s="150"/>
      <c r="E195" s="95"/>
      <c r="F195" s="164"/>
      <c r="G195" s="165"/>
      <c r="H195" s="51"/>
      <c r="I195" s="96"/>
      <c r="J195" s="162" t="str">
        <f ca="1">IF(M$3="","",IF(INDEX(девушки!$A$103:$I$470,$M$3+9-100,1)="","",INDEX(девушки!$A$103:$I$470,$M$3+9-100,1)))</f>
        <v/>
      </c>
      <c r="K195" s="163"/>
      <c r="L195" s="96"/>
      <c r="M195" s="99" t="s">
        <v>140</v>
      </c>
      <c r="N195" s="119" t="str">
        <f ca="1">IF(M$3="","",CONCATENATE(IF(INDEX(девушки!$A$103:$I$470,$M$3+9-100,6)="","",INDEX(девушки!$A$103:$I$470,$M$3+9-100,6)),"  ",IF(INDEX(девушки!$A$103:$I$470,$M$3+9-100,8)="","",INDEX(девушки!$A$103:$I$470,$M$3+9-100,8))))</f>
        <v xml:space="preserve">  </v>
      </c>
      <c r="O195" s="97"/>
      <c r="P195" s="98"/>
      <c r="R195" s="114"/>
      <c r="S195" s="114"/>
      <c r="T195" s="114"/>
      <c r="U195" s="114"/>
      <c r="V195" s="114"/>
      <c r="W195" s="114"/>
      <c r="X195" s="114"/>
      <c r="Y195" s="114"/>
      <c r="Z195" s="114"/>
      <c r="AA195" s="114"/>
      <c r="AB195" s="114"/>
      <c r="AC195" s="114"/>
      <c r="AD195" s="114"/>
      <c r="AE195" s="114"/>
      <c r="AF195" s="114"/>
      <c r="AG195" s="114"/>
      <c r="AH195" s="114"/>
      <c r="AI195" s="114"/>
      <c r="AJ195" s="114"/>
      <c r="AK195" s="114"/>
      <c r="AL195" s="114"/>
      <c r="AM195" s="114"/>
      <c r="AN195" s="114"/>
      <c r="AO195" s="114"/>
      <c r="AP195" s="114"/>
      <c r="AQ195" s="114"/>
      <c r="AR195" s="114"/>
      <c r="AS195" s="114"/>
      <c r="AT195" s="114"/>
      <c r="AU195" s="114"/>
      <c r="AV195" s="114"/>
      <c r="AW195" s="114"/>
      <c r="AX195" s="114"/>
      <c r="AY195" s="114"/>
      <c r="AZ195" s="114"/>
      <c r="BA195" s="114"/>
      <c r="BB195" s="114"/>
      <c r="BC195" s="114"/>
      <c r="BD195" s="114"/>
      <c r="BE195" s="114"/>
      <c r="BF195" s="114"/>
      <c r="BG195" s="114"/>
      <c r="BH195" s="114"/>
      <c r="BI195" s="114"/>
      <c r="BJ195" s="114"/>
      <c r="BK195" s="114"/>
      <c r="BL195" s="114"/>
      <c r="BM195" s="114"/>
      <c r="BN195" s="114"/>
      <c r="BO195" s="114"/>
      <c r="BP195" s="114"/>
      <c r="BQ195" s="114"/>
      <c r="BR195" s="114"/>
      <c r="BS195" s="114"/>
      <c r="BT195" s="114"/>
      <c r="BU195" s="114"/>
      <c r="BV195" s="114"/>
      <c r="BW195" s="114"/>
      <c r="BX195" s="114"/>
      <c r="BY195" s="114"/>
      <c r="BZ195" s="114"/>
      <c r="CA195" s="114"/>
      <c r="CB195" s="114"/>
      <c r="CC195" s="114"/>
      <c r="CD195" s="114"/>
      <c r="CE195" s="114"/>
      <c r="CF195" s="114"/>
      <c r="CG195" s="114"/>
      <c r="CH195" s="114"/>
      <c r="CI195" s="114"/>
      <c r="CJ195" s="114"/>
      <c r="CK195" s="114"/>
      <c r="CL195" s="114"/>
      <c r="CM195" s="114"/>
      <c r="CN195" s="114"/>
      <c r="CO195" s="114"/>
      <c r="CP195" s="114"/>
      <c r="CQ195" s="114"/>
      <c r="CR195" s="114"/>
      <c r="CS195" s="114"/>
      <c r="CT195" s="114"/>
      <c r="CU195" s="114"/>
      <c r="CV195" s="114"/>
      <c r="CW195" s="114"/>
      <c r="CX195" s="114"/>
      <c r="CY195" s="114"/>
      <c r="CZ195" s="114"/>
      <c r="DA195" s="114"/>
      <c r="DB195" s="114"/>
      <c r="DC195" s="114"/>
      <c r="DD195" s="114"/>
      <c r="DE195" s="114"/>
      <c r="DF195" s="114"/>
      <c r="DG195" s="114"/>
      <c r="DH195" s="114"/>
      <c r="DI195" s="114"/>
      <c r="DJ195" s="114"/>
      <c r="DK195" s="114"/>
      <c r="DL195" s="114"/>
      <c r="DM195" s="114"/>
      <c r="DN195" s="114"/>
      <c r="DO195" s="114"/>
      <c r="DP195" s="114"/>
      <c r="DQ195" s="114"/>
      <c r="DR195" s="114"/>
      <c r="DS195" s="114"/>
      <c r="DT195" s="114"/>
      <c r="DU195" s="114"/>
      <c r="DV195" s="114"/>
      <c r="DW195" s="114"/>
      <c r="DX195" s="114"/>
      <c r="DY195" s="114"/>
      <c r="DZ195" s="114"/>
      <c r="EA195" s="114"/>
      <c r="EB195" s="114"/>
      <c r="EC195" s="114"/>
      <c r="ED195" s="114"/>
      <c r="EE195" s="114"/>
      <c r="EF195" s="114"/>
      <c r="EG195" s="114"/>
      <c r="EH195" s="114"/>
      <c r="EI195" s="114"/>
      <c r="EJ195" s="114"/>
      <c r="EK195" s="114"/>
      <c r="EL195" s="114"/>
      <c r="EM195" s="114"/>
      <c r="EN195" s="114"/>
      <c r="EO195" s="114"/>
      <c r="EP195" s="114"/>
      <c r="EQ195" s="114"/>
      <c r="ER195" s="114"/>
    </row>
    <row r="196" spans="2:148" s="58" customFormat="1" ht="15.75" customHeight="1">
      <c r="B196" s="59"/>
      <c r="C196" s="156" t="s">
        <v>123</v>
      </c>
      <c r="D196" s="156"/>
      <c r="E196" s="92"/>
      <c r="F196" s="152" t="s">
        <v>138</v>
      </c>
      <c r="G196" s="152"/>
      <c r="H196" s="106"/>
      <c r="I196" s="92"/>
      <c r="J196" s="156" t="s">
        <v>139</v>
      </c>
      <c r="K196" s="156"/>
      <c r="L196" s="60"/>
      <c r="M196" s="60"/>
      <c r="N196" s="60"/>
      <c r="O196" s="60"/>
      <c r="P196" s="61"/>
      <c r="R196" s="115"/>
      <c r="S196" s="115"/>
      <c r="T196" s="115"/>
      <c r="U196" s="115"/>
      <c r="V196" s="115"/>
      <c r="W196" s="115"/>
      <c r="X196" s="115"/>
      <c r="Y196" s="115"/>
      <c r="Z196" s="115"/>
      <c r="AA196" s="115"/>
      <c r="AB196" s="115"/>
      <c r="AC196" s="115"/>
      <c r="AD196" s="115"/>
      <c r="AE196" s="115"/>
      <c r="AF196" s="115"/>
      <c r="AG196" s="115"/>
      <c r="AH196" s="115"/>
      <c r="AI196" s="115"/>
      <c r="AJ196" s="115"/>
      <c r="AK196" s="115"/>
      <c r="AL196" s="115"/>
      <c r="AM196" s="115"/>
      <c r="AN196" s="115"/>
      <c r="AO196" s="115"/>
      <c r="AP196" s="115"/>
      <c r="AQ196" s="115"/>
      <c r="AR196" s="115"/>
      <c r="AS196" s="115"/>
      <c r="AT196" s="115"/>
      <c r="AU196" s="115"/>
      <c r="AV196" s="115"/>
      <c r="AW196" s="115"/>
      <c r="AX196" s="115"/>
      <c r="AY196" s="115"/>
      <c r="AZ196" s="115"/>
      <c r="BA196" s="115"/>
      <c r="BB196" s="115"/>
      <c r="BC196" s="115"/>
      <c r="BD196" s="115"/>
      <c r="BE196" s="115"/>
      <c r="BF196" s="115"/>
      <c r="BG196" s="115"/>
      <c r="BH196" s="115"/>
      <c r="BI196" s="115"/>
      <c r="BJ196" s="115"/>
      <c r="BK196" s="115"/>
      <c r="BL196" s="115"/>
      <c r="BM196" s="115"/>
      <c r="BN196" s="115"/>
      <c r="BO196" s="115"/>
      <c r="BP196" s="115"/>
      <c r="BQ196" s="115"/>
      <c r="BR196" s="115"/>
      <c r="BS196" s="115"/>
      <c r="BT196" s="115"/>
      <c r="BU196" s="115"/>
      <c r="BV196" s="115"/>
      <c r="BW196" s="115"/>
      <c r="BX196" s="115"/>
      <c r="BY196" s="115"/>
      <c r="BZ196" s="115"/>
      <c r="CA196" s="115"/>
      <c r="CB196" s="115"/>
      <c r="CC196" s="115"/>
      <c r="CD196" s="115"/>
      <c r="CE196" s="115"/>
      <c r="CF196" s="115"/>
      <c r="CG196" s="115"/>
      <c r="CH196" s="115"/>
      <c r="CI196" s="115"/>
      <c r="CJ196" s="115"/>
      <c r="CK196" s="115"/>
      <c r="CL196" s="115"/>
      <c r="CM196" s="115"/>
      <c r="CN196" s="115"/>
      <c r="CO196" s="115"/>
      <c r="CP196" s="115"/>
      <c r="CQ196" s="115"/>
      <c r="CR196" s="115"/>
      <c r="CS196" s="115"/>
      <c r="CT196" s="115"/>
      <c r="CU196" s="115"/>
      <c r="CV196" s="115"/>
      <c r="CW196" s="115"/>
      <c r="CX196" s="115"/>
      <c r="CY196" s="115"/>
      <c r="CZ196" s="115"/>
      <c r="DA196" s="115"/>
      <c r="DB196" s="115"/>
      <c r="DC196" s="115"/>
      <c r="DD196" s="115"/>
      <c r="DE196" s="115"/>
      <c r="DF196" s="115"/>
      <c r="DG196" s="115"/>
      <c r="DH196" s="115"/>
      <c r="DI196" s="115"/>
      <c r="DJ196" s="115"/>
      <c r="DK196" s="115"/>
      <c r="DL196" s="115"/>
      <c r="DM196" s="115"/>
      <c r="DN196" s="115"/>
      <c r="DO196" s="115"/>
      <c r="DP196" s="115"/>
      <c r="DQ196" s="115"/>
      <c r="DR196" s="115"/>
      <c r="DS196" s="115"/>
      <c r="DT196" s="115"/>
      <c r="DU196" s="115"/>
      <c r="DV196" s="115"/>
      <c r="DW196" s="115"/>
      <c r="DX196" s="115"/>
      <c r="DY196" s="115"/>
      <c r="DZ196" s="115"/>
      <c r="EA196" s="115"/>
      <c r="EB196" s="115"/>
      <c r="EC196" s="115"/>
      <c r="ED196" s="115"/>
      <c r="EE196" s="115"/>
      <c r="EF196" s="115"/>
      <c r="EG196" s="115"/>
      <c r="EH196" s="115"/>
      <c r="EI196" s="115"/>
      <c r="EJ196" s="115"/>
      <c r="EK196" s="115"/>
      <c r="EL196" s="115"/>
      <c r="EM196" s="115"/>
      <c r="EN196" s="115"/>
      <c r="EO196" s="115"/>
      <c r="EP196" s="115"/>
      <c r="EQ196" s="115"/>
      <c r="ER196" s="115"/>
    </row>
    <row r="197" spans="2:148" ht="39.75" customHeight="1">
      <c r="B197" s="55"/>
      <c r="C197" s="161" t="str">
        <f ca="1">IF(M$3="","",IF(INDEX(девушки!$A$103:$I$470,$M$3+9-100,2)="","",INDEX(девушки!$A$103:$I$470,$M$3+9-100,2)))</f>
        <v/>
      </c>
      <c r="D197" s="161"/>
      <c r="E197" s="161"/>
      <c r="F197" s="161"/>
      <c r="G197" s="161"/>
      <c r="H197" s="161"/>
      <c r="I197" s="62"/>
      <c r="J197" s="151" t="str">
        <f ca="1">IF(M$3="","",IF(INDEX(девушки!$A$103:$I$470,$M$3+9-100,3)="","",INDEX(девушки!$A$103:$I$470,$M$3+9-100,3)))</f>
        <v/>
      </c>
      <c r="K197" s="151"/>
      <c r="L197" s="63"/>
      <c r="M197" s="100" t="str">
        <f ca="1">IF(M$3="","",IF(INDEX(девушки!$A$103:$I$470,$M$3+9-100,4)="","",INDEX(девушки!$A$103:$I$470,$M$3+9-100,4)))</f>
        <v/>
      </c>
      <c r="N197" s="51"/>
      <c r="O197" s="51"/>
      <c r="P197" s="57"/>
    </row>
    <row r="198" spans="2:148" s="64" customFormat="1" ht="12.75" customHeight="1">
      <c r="B198" s="65"/>
      <c r="C198" s="66" t="s">
        <v>124</v>
      </c>
      <c r="D198" s="66"/>
      <c r="E198" s="66"/>
      <c r="F198" s="66"/>
      <c r="G198" s="66"/>
      <c r="H198" s="66"/>
      <c r="I198" s="66"/>
      <c r="J198" s="155" t="s">
        <v>114</v>
      </c>
      <c r="K198" s="155"/>
      <c r="L198" s="66"/>
      <c r="M198" s="68" t="s">
        <v>125</v>
      </c>
      <c r="N198" s="66"/>
      <c r="O198" s="66"/>
      <c r="P198" s="69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  <c r="DK198" s="116"/>
      <c r="DL198" s="116"/>
      <c r="DM198" s="116"/>
      <c r="DN198" s="116"/>
      <c r="DO198" s="116"/>
      <c r="DP198" s="116"/>
      <c r="DQ198" s="116"/>
      <c r="DR198" s="116"/>
      <c r="DS198" s="116"/>
      <c r="DT198" s="116"/>
      <c r="DU198" s="116"/>
      <c r="DV198" s="116"/>
      <c r="DW198" s="116"/>
      <c r="DX198" s="116"/>
      <c r="DY198" s="116"/>
      <c r="DZ198" s="116"/>
      <c r="EA198" s="116"/>
      <c r="EB198" s="116"/>
      <c r="EC198" s="116"/>
      <c r="ED198" s="116"/>
      <c r="EE198" s="116"/>
      <c r="EF198" s="116"/>
      <c r="EG198" s="116"/>
      <c r="EH198" s="116"/>
      <c r="EI198" s="116"/>
      <c r="EJ198" s="116"/>
      <c r="EK198" s="116"/>
      <c r="EL198" s="116"/>
      <c r="EM198" s="116"/>
      <c r="EN198" s="116"/>
      <c r="EO198" s="116"/>
      <c r="EP198" s="116"/>
      <c r="EQ198" s="116"/>
      <c r="ER198" s="116"/>
    </row>
    <row r="199" spans="2:148" s="71" customFormat="1" ht="35.25" customHeight="1">
      <c r="B199" s="72"/>
      <c r="C199" s="108" t="str">
        <f ca="1">IF(M$3="","",IF(INDEX(девушки!$A$103:$I$470,$M$3+9-100,5)="","",INDEX(девушки!$A$103:$I$470,$M$3+9-100,5)))</f>
        <v/>
      </c>
      <c r="D199" s="73"/>
      <c r="E199" s="73"/>
      <c r="F199" s="73"/>
      <c r="G199" s="101" t="str">
        <f ca="1">IF(M$3="","",IF(INDEX(девушки!$A$103:$I$470,$M$3+9-100,6)="","",CONCATENATE("( ",INDEX(девушки!$A$103:$I$470,$M$3+9-100,6)," )")))</f>
        <v/>
      </c>
      <c r="H199" s="166" t="str">
        <f ca="1">IF(M$3="","",IF(INDEX(девушки!$A$103:$I$470,$M$3+9-100,9)="","",INDEX(девушки!$A$103:$I$470,$M$3+9-100,9)))</f>
        <v/>
      </c>
      <c r="I199" s="166"/>
      <c r="J199" s="166"/>
      <c r="K199" s="74"/>
      <c r="L199" s="167"/>
      <c r="M199" s="167"/>
      <c r="N199" s="167"/>
      <c r="O199" s="74"/>
      <c r="P199" s="75"/>
      <c r="R199" s="117"/>
      <c r="S199" s="117"/>
      <c r="T199" s="117"/>
      <c r="U199" s="117"/>
      <c r="V199" s="117"/>
      <c r="W199" s="117"/>
      <c r="X199" s="117"/>
      <c r="Y199" s="117"/>
      <c r="Z199" s="117"/>
      <c r="AA199" s="117"/>
      <c r="AB199" s="117"/>
      <c r="AC199" s="117"/>
      <c r="AD199" s="117"/>
      <c r="AE199" s="117"/>
      <c r="AF199" s="117"/>
      <c r="AG199" s="117"/>
      <c r="AH199" s="117"/>
      <c r="AI199" s="117"/>
      <c r="AJ199" s="117"/>
      <c r="AK199" s="117"/>
      <c r="AL199" s="117"/>
      <c r="AM199" s="117"/>
      <c r="AN199" s="117"/>
      <c r="AO199" s="117"/>
      <c r="AP199" s="117"/>
      <c r="AQ199" s="117"/>
      <c r="AR199" s="117"/>
      <c r="AS199" s="117"/>
      <c r="AT199" s="117"/>
      <c r="AU199" s="117"/>
      <c r="AV199" s="117"/>
      <c r="AW199" s="117"/>
      <c r="AX199" s="117"/>
      <c r="AY199" s="117"/>
      <c r="AZ199" s="117"/>
      <c r="BA199" s="117"/>
      <c r="BB199" s="117"/>
      <c r="BC199" s="117"/>
      <c r="BD199" s="117"/>
      <c r="BE199" s="117"/>
      <c r="BF199" s="117"/>
      <c r="BG199" s="117"/>
      <c r="BH199" s="117"/>
      <c r="BI199" s="117"/>
      <c r="BJ199" s="117"/>
      <c r="BK199" s="117"/>
      <c r="BL199" s="117"/>
      <c r="BM199" s="117"/>
      <c r="BN199" s="117"/>
      <c r="BO199" s="117"/>
      <c r="BP199" s="117"/>
      <c r="BQ199" s="117"/>
      <c r="BR199" s="117"/>
      <c r="BS199" s="117"/>
      <c r="BT199" s="117"/>
      <c r="BU199" s="117"/>
      <c r="BV199" s="117"/>
      <c r="BW199" s="117"/>
      <c r="BX199" s="117"/>
      <c r="BY199" s="117"/>
      <c r="BZ199" s="117"/>
      <c r="CA199" s="117"/>
      <c r="CB199" s="117"/>
      <c r="CC199" s="117"/>
      <c r="CD199" s="117"/>
      <c r="CE199" s="117"/>
      <c r="CF199" s="117"/>
      <c r="CG199" s="117"/>
      <c r="CH199" s="117"/>
      <c r="CI199" s="117"/>
      <c r="CJ199" s="117"/>
      <c r="CK199" s="117"/>
      <c r="CL199" s="117"/>
      <c r="CM199" s="117"/>
      <c r="CN199" s="117"/>
      <c r="CO199" s="117"/>
      <c r="CP199" s="117"/>
      <c r="CQ199" s="117"/>
      <c r="CR199" s="117"/>
      <c r="CS199" s="117"/>
      <c r="CT199" s="117"/>
      <c r="CU199" s="117"/>
      <c r="CV199" s="117"/>
      <c r="CW199" s="117"/>
      <c r="CX199" s="117"/>
      <c r="CY199" s="117"/>
      <c r="CZ199" s="117"/>
      <c r="DA199" s="117"/>
      <c r="DB199" s="117"/>
      <c r="DC199" s="117"/>
      <c r="DD199" s="117"/>
      <c r="DE199" s="117"/>
      <c r="DF199" s="117"/>
      <c r="DG199" s="117"/>
      <c r="DH199" s="117"/>
      <c r="DI199" s="117"/>
      <c r="DJ199" s="117"/>
      <c r="DK199" s="117"/>
      <c r="DL199" s="117"/>
      <c r="DM199" s="117"/>
      <c r="DN199" s="117"/>
      <c r="DO199" s="117"/>
      <c r="DP199" s="117"/>
      <c r="DQ199" s="117"/>
      <c r="DR199" s="117"/>
      <c r="DS199" s="117"/>
      <c r="DT199" s="117"/>
      <c r="DU199" s="117"/>
      <c r="DV199" s="117"/>
      <c r="DW199" s="117"/>
      <c r="DX199" s="117"/>
      <c r="DY199" s="117"/>
      <c r="DZ199" s="117"/>
      <c r="EA199" s="117"/>
      <c r="EB199" s="117"/>
      <c r="EC199" s="117"/>
      <c r="ED199" s="117"/>
      <c r="EE199" s="117"/>
      <c r="EF199" s="117"/>
      <c r="EG199" s="117"/>
      <c r="EH199" s="117"/>
      <c r="EI199" s="117"/>
      <c r="EJ199" s="117"/>
      <c r="EK199" s="117"/>
      <c r="EL199" s="117"/>
      <c r="EM199" s="117"/>
      <c r="EN199" s="117"/>
      <c r="EO199" s="117"/>
      <c r="EP199" s="117"/>
      <c r="EQ199" s="117"/>
      <c r="ER199" s="117"/>
    </row>
    <row r="200" spans="2:148" s="64" customFormat="1" ht="11.25" customHeight="1">
      <c r="B200" s="65"/>
      <c r="C200" s="66" t="s">
        <v>128</v>
      </c>
      <c r="D200" s="66"/>
      <c r="E200" s="66"/>
      <c r="F200" s="66"/>
      <c r="G200" s="111"/>
      <c r="H200" s="153" t="s">
        <v>129</v>
      </c>
      <c r="I200" s="153"/>
      <c r="J200" s="153"/>
      <c r="K200" s="66"/>
      <c r="L200" s="154"/>
      <c r="M200" s="154"/>
      <c r="N200" s="154"/>
      <c r="O200" s="66"/>
      <c r="P200" s="69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  <c r="DK200" s="116"/>
      <c r="DL200" s="116"/>
      <c r="DM200" s="116"/>
      <c r="DN200" s="116"/>
      <c r="DO200" s="116"/>
      <c r="DP200" s="116"/>
      <c r="DQ200" s="116"/>
      <c r="DR200" s="116"/>
      <c r="DS200" s="116"/>
      <c r="DT200" s="116"/>
      <c r="DU200" s="116"/>
      <c r="DV200" s="116"/>
      <c r="DW200" s="116"/>
      <c r="DX200" s="116"/>
      <c r="DY200" s="116"/>
      <c r="DZ200" s="116"/>
      <c r="EA200" s="116"/>
      <c r="EB200" s="116"/>
      <c r="EC200" s="116"/>
      <c r="ED200" s="116"/>
      <c r="EE200" s="116"/>
      <c r="EF200" s="116"/>
      <c r="EG200" s="116"/>
      <c r="EH200" s="116"/>
      <c r="EI200" s="116"/>
      <c r="EJ200" s="116"/>
      <c r="EK200" s="116"/>
      <c r="EL200" s="116"/>
      <c r="EM200" s="116"/>
      <c r="EN200" s="116"/>
      <c r="EO200" s="116"/>
      <c r="EP200" s="116"/>
      <c r="EQ200" s="116"/>
      <c r="ER200" s="116"/>
    </row>
    <row r="201" spans="2:148" s="71" customFormat="1" ht="24" customHeight="1">
      <c r="B201" s="72"/>
      <c r="C201" s="107" t="str">
        <f ca="1">IF(M$3="","",IF(INDEX(девушки!$A$103:$I$470,$M$3+9-100,7)="","",INDEX(девушки!$A$103:$I$470,$M$3+9-100,7)))</f>
        <v/>
      </c>
      <c r="D201" s="70"/>
      <c r="E201" s="70"/>
      <c r="F201" s="70"/>
      <c r="G201" s="101" t="str">
        <f ca="1">IF(M$3="","",IF(INDEX(девушки!$A$103:$I$470,$M$3+9-100,8)="","",CONCATENATE("( ",INDEX(девушки!$A$103:$I$470,$M$3+9-100,8)," )")))</f>
        <v/>
      </c>
      <c r="H201" s="166" t="e">
        <f ca="1">IF(M$3="","",IF(INDEX(девушки!$A$103:$I$470,$M$3+9-100,10)="","",INDEX(девушки!$A$103:$I$470,$M$3+9-100,10)))</f>
        <v>#REF!</v>
      </c>
      <c r="I201" s="166"/>
      <c r="J201" s="166"/>
      <c r="K201" s="166"/>
      <c r="L201" s="166"/>
      <c r="M201" s="166"/>
      <c r="N201" s="166"/>
      <c r="O201" s="74"/>
      <c r="P201" s="75"/>
      <c r="R201" s="117"/>
      <c r="S201" s="117"/>
      <c r="T201" s="117"/>
      <c r="U201" s="117"/>
      <c r="V201" s="117"/>
      <c r="W201" s="117"/>
      <c r="X201" s="117"/>
      <c r="Y201" s="117"/>
      <c r="Z201" s="117"/>
      <c r="AA201" s="117"/>
      <c r="AB201" s="117"/>
      <c r="AC201" s="117"/>
      <c r="AD201" s="117"/>
      <c r="AE201" s="117"/>
      <c r="AF201" s="117"/>
      <c r="AG201" s="117"/>
      <c r="AH201" s="117"/>
      <c r="AI201" s="117"/>
      <c r="AJ201" s="117"/>
      <c r="AK201" s="117"/>
      <c r="AL201" s="117"/>
      <c r="AM201" s="117"/>
      <c r="AN201" s="117"/>
      <c r="AO201" s="117"/>
      <c r="AP201" s="117"/>
      <c r="AQ201" s="117"/>
      <c r="AR201" s="117"/>
      <c r="AS201" s="117"/>
      <c r="AT201" s="117"/>
      <c r="AU201" s="117"/>
      <c r="AV201" s="117"/>
      <c r="AW201" s="117"/>
      <c r="AX201" s="117"/>
      <c r="AY201" s="117"/>
      <c r="AZ201" s="117"/>
      <c r="BA201" s="117"/>
      <c r="BB201" s="117"/>
      <c r="BC201" s="117"/>
      <c r="BD201" s="117"/>
      <c r="BE201" s="117"/>
      <c r="BF201" s="117"/>
      <c r="BG201" s="117"/>
      <c r="BH201" s="117"/>
      <c r="BI201" s="117"/>
      <c r="BJ201" s="117"/>
      <c r="BK201" s="117"/>
      <c r="BL201" s="117"/>
      <c r="BM201" s="117"/>
      <c r="BN201" s="117"/>
      <c r="BO201" s="117"/>
      <c r="BP201" s="117"/>
      <c r="BQ201" s="117"/>
      <c r="BR201" s="117"/>
      <c r="BS201" s="117"/>
      <c r="BT201" s="117"/>
      <c r="BU201" s="117"/>
      <c r="BV201" s="117"/>
      <c r="BW201" s="117"/>
      <c r="BX201" s="117"/>
      <c r="BY201" s="117"/>
      <c r="BZ201" s="117"/>
      <c r="CA201" s="117"/>
      <c r="CB201" s="117"/>
      <c r="CC201" s="117"/>
      <c r="CD201" s="117"/>
      <c r="CE201" s="117"/>
      <c r="CF201" s="117"/>
      <c r="CG201" s="117"/>
      <c r="CH201" s="117"/>
      <c r="CI201" s="117"/>
      <c r="CJ201" s="117"/>
      <c r="CK201" s="117"/>
      <c r="CL201" s="117"/>
      <c r="CM201" s="117"/>
      <c r="CN201" s="117"/>
      <c r="CO201" s="117"/>
      <c r="CP201" s="117"/>
      <c r="CQ201" s="117"/>
      <c r="CR201" s="117"/>
      <c r="CS201" s="117"/>
      <c r="CT201" s="117"/>
      <c r="CU201" s="117"/>
      <c r="CV201" s="117"/>
      <c r="CW201" s="117"/>
      <c r="CX201" s="117"/>
      <c r="CY201" s="117"/>
      <c r="CZ201" s="117"/>
      <c r="DA201" s="117"/>
      <c r="DB201" s="117"/>
      <c r="DC201" s="117"/>
      <c r="DD201" s="117"/>
      <c r="DE201" s="117"/>
      <c r="DF201" s="117"/>
      <c r="DG201" s="117"/>
      <c r="DH201" s="117"/>
      <c r="DI201" s="117"/>
      <c r="DJ201" s="117"/>
      <c r="DK201" s="117"/>
      <c r="DL201" s="117"/>
      <c r="DM201" s="117"/>
      <c r="DN201" s="117"/>
      <c r="DO201" s="117"/>
      <c r="DP201" s="117"/>
      <c r="DQ201" s="117"/>
      <c r="DR201" s="117"/>
      <c r="DS201" s="117"/>
      <c r="DT201" s="117"/>
      <c r="DU201" s="117"/>
      <c r="DV201" s="117"/>
      <c r="DW201" s="117"/>
      <c r="DX201" s="117"/>
      <c r="DY201" s="117"/>
      <c r="DZ201" s="117"/>
      <c r="EA201" s="117"/>
      <c r="EB201" s="117"/>
      <c r="EC201" s="117"/>
      <c r="ED201" s="117"/>
      <c r="EE201" s="117"/>
      <c r="EF201" s="117"/>
      <c r="EG201" s="117"/>
      <c r="EH201" s="117"/>
      <c r="EI201" s="117"/>
      <c r="EJ201" s="117"/>
      <c r="EK201" s="117"/>
      <c r="EL201" s="117"/>
      <c r="EM201" s="117"/>
      <c r="EN201" s="117"/>
      <c r="EO201" s="117"/>
      <c r="EP201" s="117"/>
      <c r="EQ201" s="117"/>
      <c r="ER201" s="117"/>
    </row>
    <row r="202" spans="2:148" s="64" customFormat="1" ht="9.9499999999999993" customHeight="1">
      <c r="B202" s="65"/>
      <c r="C202" s="66" t="s">
        <v>130</v>
      </c>
      <c r="D202" s="66"/>
      <c r="E202" s="66"/>
      <c r="F202" s="66"/>
      <c r="G202" s="111"/>
      <c r="H202" s="153" t="s">
        <v>117</v>
      </c>
      <c r="I202" s="153"/>
      <c r="J202" s="153"/>
      <c r="K202" s="153"/>
      <c r="L202" s="153"/>
      <c r="M202" s="153"/>
      <c r="N202" s="66"/>
      <c r="O202" s="66"/>
      <c r="P202" s="69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  <c r="DK202" s="116"/>
      <c r="DL202" s="116"/>
      <c r="DM202" s="116"/>
      <c r="DN202" s="116"/>
      <c r="DO202" s="116"/>
      <c r="DP202" s="116"/>
      <c r="DQ202" s="116"/>
      <c r="DR202" s="116"/>
      <c r="DS202" s="116"/>
      <c r="DT202" s="116"/>
      <c r="DU202" s="116"/>
      <c r="DV202" s="116"/>
      <c r="DW202" s="116"/>
      <c r="DX202" s="116"/>
      <c r="DY202" s="116"/>
      <c r="DZ202" s="116"/>
      <c r="EA202" s="116"/>
      <c r="EB202" s="116"/>
      <c r="EC202" s="116"/>
      <c r="ED202" s="116"/>
      <c r="EE202" s="116"/>
      <c r="EF202" s="116"/>
      <c r="EG202" s="116"/>
      <c r="EH202" s="116"/>
      <c r="EI202" s="116"/>
      <c r="EJ202" s="116"/>
      <c r="EK202" s="116"/>
      <c r="EL202" s="116"/>
      <c r="EM202" s="116"/>
      <c r="EN202" s="116"/>
      <c r="EO202" s="116"/>
      <c r="EP202" s="116"/>
      <c r="EQ202" s="116"/>
      <c r="ER202" s="116"/>
    </row>
    <row r="203" spans="2:148" s="64" customFormat="1" ht="9.9499999999999993" customHeight="1">
      <c r="B203" s="65"/>
      <c r="C203" s="66"/>
      <c r="D203" s="66"/>
      <c r="E203" s="66"/>
      <c r="F203" s="66"/>
      <c r="G203" s="66"/>
      <c r="H203" s="66"/>
      <c r="I203" s="66"/>
      <c r="J203" s="66"/>
      <c r="K203" s="66"/>
      <c r="L203" s="66"/>
      <c r="M203" s="66"/>
      <c r="N203" s="66"/>
      <c r="O203" s="66"/>
      <c r="P203" s="69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  <c r="DK203" s="116"/>
      <c r="DL203" s="116"/>
      <c r="DM203" s="116"/>
      <c r="DN203" s="116"/>
      <c r="DO203" s="116"/>
      <c r="DP203" s="116"/>
      <c r="DQ203" s="116"/>
      <c r="DR203" s="116"/>
      <c r="DS203" s="116"/>
      <c r="DT203" s="116"/>
      <c r="DU203" s="116"/>
      <c r="DV203" s="116"/>
      <c r="DW203" s="116"/>
      <c r="DX203" s="116"/>
      <c r="DY203" s="116"/>
      <c r="DZ203" s="116"/>
      <c r="EA203" s="116"/>
      <c r="EB203" s="116"/>
      <c r="EC203" s="116"/>
      <c r="ED203" s="116"/>
      <c r="EE203" s="116"/>
      <c r="EF203" s="116"/>
      <c r="EG203" s="116"/>
      <c r="EH203" s="116"/>
      <c r="EI203" s="116"/>
      <c r="EJ203" s="116"/>
      <c r="EK203" s="116"/>
      <c r="EL203" s="116"/>
      <c r="EM203" s="116"/>
      <c r="EN203" s="116"/>
      <c r="EO203" s="116"/>
      <c r="EP203" s="116"/>
      <c r="EQ203" s="116"/>
      <c r="ER203" s="116"/>
    </row>
    <row r="204" spans="2:148" ht="26.25" customHeight="1">
      <c r="B204" s="55"/>
      <c r="C204" s="105" t="e">
        <f ca="1">IF(M$3="","",IF(INDEX(девушки!$A$103:$I$470,$M$3+9-100,11)="","",INDEX(девушки!$A$103:$I$470,$M$3+9-100,11)))</f>
        <v>#REF!</v>
      </c>
      <c r="D204" s="70"/>
      <c r="E204" s="70"/>
      <c r="F204" s="70"/>
      <c r="G204" s="70"/>
      <c r="H204" s="70"/>
      <c r="I204" s="70"/>
      <c r="J204" s="70"/>
      <c r="K204" s="51"/>
      <c r="L204" s="103" t="e">
        <f ca="1">IF(M$3="","",IF(INDEX(девушки!$A$103:$I$470,$M$3+9-100,12)="","",INDEX(девушки!$A$103:$I$470,$M$3+9-100,12)))</f>
        <v>#REF!</v>
      </c>
      <c r="M204" s="104"/>
      <c r="N204" s="120" t="e">
        <f ca="1">IF(M$3="","",IF(INDEX(девушки!$A$103:$I$470,$M$3+9-100,13)="","",INDEX(девушки!$A$103:$I$470,$M$3+9-100,13)))</f>
        <v>#REF!</v>
      </c>
      <c r="O204" s="51"/>
      <c r="P204" s="57"/>
    </row>
    <row r="205" spans="2:148" s="64" customFormat="1" ht="14.25" customHeight="1">
      <c r="B205" s="65"/>
      <c r="C205" s="66" t="s">
        <v>126</v>
      </c>
      <c r="D205" s="66"/>
      <c r="E205" s="66"/>
      <c r="F205" s="66"/>
      <c r="G205" s="66"/>
      <c r="H205" s="66"/>
      <c r="I205" s="66"/>
      <c r="J205" s="154"/>
      <c r="K205" s="154"/>
      <c r="L205" s="67" t="s">
        <v>127</v>
      </c>
      <c r="M205" s="102"/>
      <c r="N205" s="67" t="s">
        <v>141</v>
      </c>
      <c r="O205" s="66"/>
      <c r="P205" s="69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  <c r="DK205" s="116"/>
      <c r="DL205" s="116"/>
      <c r="DM205" s="116"/>
      <c r="DN205" s="116"/>
      <c r="DO205" s="116"/>
      <c r="DP205" s="116"/>
      <c r="DQ205" s="116"/>
      <c r="DR205" s="116"/>
      <c r="DS205" s="116"/>
      <c r="DT205" s="116"/>
      <c r="DU205" s="116"/>
      <c r="DV205" s="116"/>
      <c r="DW205" s="116"/>
      <c r="DX205" s="116"/>
      <c r="DY205" s="116"/>
      <c r="DZ205" s="116"/>
      <c r="EA205" s="116"/>
      <c r="EB205" s="116"/>
      <c r="EC205" s="116"/>
      <c r="ED205" s="116"/>
      <c r="EE205" s="116"/>
      <c r="EF205" s="116"/>
      <c r="EG205" s="116"/>
      <c r="EH205" s="116"/>
      <c r="EI205" s="116"/>
      <c r="EJ205" s="116"/>
      <c r="EK205" s="116"/>
      <c r="EL205" s="116"/>
      <c r="EM205" s="116"/>
      <c r="EN205" s="116"/>
      <c r="EO205" s="116"/>
      <c r="EP205" s="116"/>
      <c r="EQ205" s="116"/>
      <c r="ER205" s="116"/>
    </row>
    <row r="206" spans="2:148" s="64" customFormat="1" ht="21" customHeight="1">
      <c r="B206" s="65"/>
      <c r="C206" s="66"/>
      <c r="D206" s="66"/>
      <c r="E206" s="66"/>
      <c r="F206" s="66"/>
      <c r="G206" s="66"/>
      <c r="H206" s="66"/>
      <c r="I206" s="66"/>
      <c r="J206" s="68"/>
      <c r="K206" s="68"/>
      <c r="L206" s="66"/>
      <c r="M206" s="68"/>
      <c r="N206" s="68"/>
      <c r="O206" s="66"/>
      <c r="P206" s="69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  <c r="DK206" s="116"/>
      <c r="DL206" s="116"/>
      <c r="DM206" s="116"/>
      <c r="DN206" s="116"/>
      <c r="DO206" s="116"/>
      <c r="DP206" s="116"/>
      <c r="DQ206" s="116"/>
      <c r="DR206" s="116"/>
      <c r="DS206" s="116"/>
      <c r="DT206" s="116"/>
      <c r="DU206" s="116"/>
      <c r="DV206" s="116"/>
      <c r="DW206" s="116"/>
      <c r="DX206" s="116"/>
      <c r="DY206" s="116"/>
      <c r="DZ206" s="116"/>
      <c r="EA206" s="116"/>
      <c r="EB206" s="116"/>
      <c r="EC206" s="116"/>
      <c r="ED206" s="116"/>
      <c r="EE206" s="116"/>
      <c r="EF206" s="116"/>
      <c r="EG206" s="116"/>
      <c r="EH206" s="116"/>
      <c r="EI206" s="116"/>
      <c r="EJ206" s="116"/>
      <c r="EK206" s="116"/>
      <c r="EL206" s="116"/>
      <c r="EM206" s="116"/>
      <c r="EN206" s="116"/>
      <c r="EO206" s="116"/>
      <c r="EP206" s="116"/>
      <c r="EQ206" s="116"/>
      <c r="ER206" s="116"/>
    </row>
    <row r="207" spans="2:148" s="64" customFormat="1" ht="17.25" customHeight="1">
      <c r="B207" s="65"/>
      <c r="C207" s="76" t="s">
        <v>131</v>
      </c>
      <c r="D207" s="77"/>
      <c r="E207" s="78"/>
      <c r="F207" s="109" t="s">
        <v>142</v>
      </c>
      <c r="G207" s="78"/>
      <c r="H207" s="78"/>
      <c r="I207" s="79"/>
      <c r="J207" s="168" t="s">
        <v>143</v>
      </c>
      <c r="K207" s="169"/>
      <c r="L207" s="110" t="s">
        <v>132</v>
      </c>
      <c r="M207" s="110" t="s">
        <v>133</v>
      </c>
      <c r="N207" s="110" t="s">
        <v>134</v>
      </c>
      <c r="O207" s="66"/>
      <c r="P207" s="69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  <c r="DK207" s="116"/>
      <c r="DL207" s="116"/>
      <c r="DM207" s="116"/>
      <c r="DN207" s="116"/>
      <c r="DO207" s="116"/>
      <c r="DP207" s="116"/>
      <c r="DQ207" s="116"/>
      <c r="DR207" s="116"/>
      <c r="DS207" s="116"/>
      <c r="DT207" s="116"/>
      <c r="DU207" s="116"/>
      <c r="DV207" s="116"/>
      <c r="DW207" s="116"/>
      <c r="DX207" s="116"/>
      <c r="DY207" s="116"/>
      <c r="DZ207" s="116"/>
      <c r="EA207" s="116"/>
      <c r="EB207" s="116"/>
      <c r="EC207" s="116"/>
      <c r="ED207" s="116"/>
      <c r="EE207" s="116"/>
      <c r="EF207" s="116"/>
      <c r="EG207" s="116"/>
      <c r="EH207" s="116"/>
      <c r="EI207" s="116"/>
      <c r="EJ207" s="116"/>
      <c r="EK207" s="116"/>
      <c r="EL207" s="116"/>
      <c r="EM207" s="116"/>
      <c r="EN207" s="116"/>
      <c r="EO207" s="116"/>
      <c r="EP207" s="116"/>
      <c r="EQ207" s="116"/>
      <c r="ER207" s="116"/>
    </row>
    <row r="208" spans="2:148" s="64" customFormat="1" ht="24.75" customHeight="1">
      <c r="B208" s="65"/>
      <c r="C208" s="80" t="s">
        <v>135</v>
      </c>
      <c r="D208" s="81"/>
      <c r="E208" s="82"/>
      <c r="F208" s="82"/>
      <c r="G208" s="82"/>
      <c r="H208" s="82"/>
      <c r="I208" s="81"/>
      <c r="J208" s="83"/>
      <c r="K208" s="81"/>
      <c r="L208" s="84"/>
      <c r="M208" s="84"/>
      <c r="N208" s="84"/>
      <c r="O208" s="66"/>
      <c r="P208" s="69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  <c r="CJ208" s="116"/>
      <c r="CK208" s="116"/>
      <c r="CL208" s="116"/>
      <c r="CM208" s="116"/>
      <c r="CN208" s="116"/>
      <c r="CO208" s="116"/>
      <c r="CP208" s="116"/>
      <c r="CQ208" s="116"/>
      <c r="CR208" s="116"/>
      <c r="CS208" s="116"/>
      <c r="CT208" s="116"/>
      <c r="CU208" s="116"/>
      <c r="CV208" s="116"/>
      <c r="CW208" s="116"/>
      <c r="CX208" s="116"/>
      <c r="CY208" s="116"/>
      <c r="CZ208" s="116"/>
      <c r="DA208" s="116"/>
      <c r="DB208" s="116"/>
      <c r="DC208" s="116"/>
      <c r="DD208" s="116"/>
      <c r="DE208" s="116"/>
      <c r="DF208" s="116"/>
      <c r="DG208" s="116"/>
      <c r="DH208" s="116"/>
      <c r="DI208" s="116"/>
      <c r="DJ208" s="116"/>
      <c r="DK208" s="116"/>
      <c r="DL208" s="116"/>
      <c r="DM208" s="116"/>
      <c r="DN208" s="116"/>
      <c r="DO208" s="116"/>
      <c r="DP208" s="116"/>
      <c r="DQ208" s="116"/>
      <c r="DR208" s="116"/>
      <c r="DS208" s="116"/>
      <c r="DT208" s="116"/>
      <c r="DU208" s="116"/>
      <c r="DV208" s="116"/>
      <c r="DW208" s="116"/>
      <c r="DX208" s="116"/>
      <c r="DY208" s="116"/>
      <c r="DZ208" s="116"/>
      <c r="EA208" s="116"/>
      <c r="EB208" s="116"/>
      <c r="EC208" s="116"/>
      <c r="ED208" s="116"/>
      <c r="EE208" s="116"/>
      <c r="EF208" s="116"/>
      <c r="EG208" s="116"/>
      <c r="EH208" s="116"/>
      <c r="EI208" s="116"/>
      <c r="EJ208" s="116"/>
      <c r="EK208" s="116"/>
      <c r="EL208" s="116"/>
      <c r="EM208" s="116"/>
      <c r="EN208" s="116"/>
      <c r="EO208" s="116"/>
      <c r="EP208" s="116"/>
      <c r="EQ208" s="116"/>
      <c r="ER208" s="116"/>
    </row>
    <row r="209" spans="2:148" s="64" customFormat="1" ht="24.75" customHeight="1">
      <c r="B209" s="65"/>
      <c r="C209" s="80" t="s">
        <v>136</v>
      </c>
      <c r="D209" s="81"/>
      <c r="E209" s="82"/>
      <c r="F209" s="82"/>
      <c r="G209" s="82"/>
      <c r="H209" s="82"/>
      <c r="I209" s="81"/>
      <c r="J209" s="83"/>
      <c r="K209" s="81"/>
      <c r="L209" s="84"/>
      <c r="M209" s="84"/>
      <c r="N209" s="84"/>
      <c r="O209" s="66"/>
      <c r="P209" s="69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  <c r="CJ209" s="116"/>
      <c r="CK209" s="116"/>
      <c r="CL209" s="116"/>
      <c r="CM209" s="116"/>
      <c r="CN209" s="116"/>
      <c r="CO209" s="116"/>
      <c r="CP209" s="116"/>
      <c r="CQ209" s="116"/>
      <c r="CR209" s="116"/>
      <c r="CS209" s="116"/>
      <c r="CT209" s="116"/>
      <c r="CU209" s="116"/>
      <c r="CV209" s="116"/>
      <c r="CW209" s="116"/>
      <c r="CX209" s="116"/>
      <c r="CY209" s="116"/>
      <c r="CZ209" s="116"/>
      <c r="DA209" s="116"/>
      <c r="DB209" s="116"/>
      <c r="DC209" s="116"/>
      <c r="DD209" s="116"/>
      <c r="DE209" s="116"/>
      <c r="DF209" s="116"/>
      <c r="DG209" s="116"/>
      <c r="DH209" s="116"/>
      <c r="DI209" s="116"/>
      <c r="DJ209" s="116"/>
      <c r="DK209" s="116"/>
      <c r="DL209" s="116"/>
      <c r="DM209" s="116"/>
      <c r="DN209" s="116"/>
      <c r="DO209" s="116"/>
      <c r="DP209" s="116"/>
      <c r="DQ209" s="116"/>
      <c r="DR209" s="116"/>
      <c r="DS209" s="116"/>
      <c r="DT209" s="116"/>
      <c r="DU209" s="116"/>
      <c r="DV209" s="116"/>
      <c r="DW209" s="116"/>
      <c r="DX209" s="116"/>
      <c r="DY209" s="116"/>
      <c r="DZ209" s="116"/>
      <c r="EA209" s="116"/>
      <c r="EB209" s="116"/>
      <c r="EC209" s="116"/>
      <c r="ED209" s="116"/>
      <c r="EE209" s="116"/>
      <c r="EF209" s="116"/>
      <c r="EG209" s="116"/>
      <c r="EH209" s="116"/>
      <c r="EI209" s="116"/>
      <c r="EJ209" s="116"/>
      <c r="EK209" s="116"/>
      <c r="EL209" s="116"/>
      <c r="EM209" s="116"/>
      <c r="EN209" s="116"/>
      <c r="EO209" s="116"/>
      <c r="EP209" s="116"/>
      <c r="EQ209" s="116"/>
      <c r="ER209" s="116"/>
    </row>
    <row r="210" spans="2:148" s="64" customFormat="1" ht="24.75" customHeight="1">
      <c r="B210" s="65"/>
      <c r="C210" s="85" t="s">
        <v>137</v>
      </c>
      <c r="D210" s="86"/>
      <c r="E210" s="87"/>
      <c r="F210" s="87"/>
      <c r="G210" s="87"/>
      <c r="H210" s="87"/>
      <c r="I210" s="86"/>
      <c r="J210" s="88"/>
      <c r="K210" s="86"/>
      <c r="L210" s="84"/>
      <c r="M210" s="84"/>
      <c r="N210" s="84"/>
      <c r="O210" s="66"/>
      <c r="P210" s="69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  <c r="CJ210" s="116"/>
      <c r="CK210" s="116"/>
      <c r="CL210" s="116"/>
      <c r="CM210" s="116"/>
      <c r="CN210" s="116"/>
      <c r="CO210" s="116"/>
      <c r="CP210" s="116"/>
      <c r="CQ210" s="116"/>
      <c r="CR210" s="116"/>
      <c r="CS210" s="116"/>
      <c r="CT210" s="116"/>
      <c r="CU210" s="116"/>
      <c r="CV210" s="116"/>
      <c r="CW210" s="116"/>
      <c r="CX210" s="116"/>
      <c r="CY210" s="116"/>
      <c r="CZ210" s="116"/>
      <c r="DA210" s="116"/>
      <c r="DB210" s="116"/>
      <c r="DC210" s="116"/>
      <c r="DD210" s="116"/>
      <c r="DE210" s="116"/>
      <c r="DF210" s="116"/>
      <c r="DG210" s="116"/>
      <c r="DH210" s="116"/>
      <c r="DI210" s="116"/>
      <c r="DJ210" s="116"/>
      <c r="DK210" s="116"/>
      <c r="DL210" s="116"/>
      <c r="DM210" s="116"/>
      <c r="DN210" s="116"/>
      <c r="DO210" s="116"/>
      <c r="DP210" s="116"/>
      <c r="DQ210" s="116"/>
      <c r="DR210" s="116"/>
      <c r="DS210" s="116"/>
      <c r="DT210" s="116"/>
      <c r="DU210" s="116"/>
      <c r="DV210" s="116"/>
      <c r="DW210" s="116"/>
      <c r="DX210" s="116"/>
      <c r="DY210" s="116"/>
      <c r="DZ210" s="116"/>
      <c r="EA210" s="116"/>
      <c r="EB210" s="116"/>
      <c r="EC210" s="116"/>
      <c r="ED210" s="116"/>
      <c r="EE210" s="116"/>
      <c r="EF210" s="116"/>
      <c r="EG210" s="116"/>
      <c r="EH210" s="116"/>
      <c r="EI210" s="116"/>
      <c r="EJ210" s="116"/>
      <c r="EK210" s="116"/>
      <c r="EL210" s="116"/>
      <c r="EM210" s="116"/>
      <c r="EN210" s="116"/>
      <c r="EO210" s="116"/>
      <c r="EP210" s="116"/>
      <c r="EQ210" s="116"/>
      <c r="ER210" s="116"/>
    </row>
    <row r="211" spans="2:148" s="64" customFormat="1" ht="10.5" customHeight="1">
      <c r="B211" s="88"/>
      <c r="C211" s="121"/>
      <c r="D211" s="87"/>
      <c r="E211" s="87"/>
      <c r="F211" s="87"/>
      <c r="G211" s="87"/>
      <c r="H211" s="87"/>
      <c r="I211" s="87"/>
      <c r="J211" s="87"/>
      <c r="K211" s="87"/>
      <c r="L211" s="87"/>
      <c r="M211" s="87"/>
      <c r="N211" s="87"/>
      <c r="O211" s="87"/>
      <c r="P211" s="8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  <c r="CJ211" s="116"/>
      <c r="CK211" s="116"/>
      <c r="CL211" s="116"/>
      <c r="CM211" s="116"/>
      <c r="CN211" s="116"/>
      <c r="CO211" s="116"/>
      <c r="CP211" s="116"/>
      <c r="CQ211" s="116"/>
      <c r="CR211" s="116"/>
      <c r="CS211" s="116"/>
      <c r="CT211" s="116"/>
      <c r="CU211" s="116"/>
      <c r="CV211" s="116"/>
      <c r="CW211" s="116"/>
      <c r="CX211" s="116"/>
      <c r="CY211" s="116"/>
      <c r="CZ211" s="116"/>
      <c r="DA211" s="116"/>
      <c r="DB211" s="116"/>
      <c r="DC211" s="116"/>
      <c r="DD211" s="116"/>
      <c r="DE211" s="116"/>
      <c r="DF211" s="116"/>
      <c r="DG211" s="116"/>
      <c r="DH211" s="116"/>
      <c r="DI211" s="116"/>
      <c r="DJ211" s="116"/>
      <c r="DK211" s="116"/>
      <c r="DL211" s="116"/>
      <c r="DM211" s="116"/>
      <c r="DN211" s="116"/>
      <c r="DO211" s="116"/>
      <c r="DP211" s="116"/>
      <c r="DQ211" s="116"/>
      <c r="DR211" s="116"/>
      <c r="DS211" s="116"/>
      <c r="DT211" s="116"/>
      <c r="DU211" s="116"/>
      <c r="DV211" s="116"/>
      <c r="DW211" s="116"/>
      <c r="DX211" s="116"/>
      <c r="DY211" s="116"/>
      <c r="DZ211" s="116"/>
      <c r="EA211" s="116"/>
      <c r="EB211" s="116"/>
      <c r="EC211" s="116"/>
      <c r="ED211" s="116"/>
      <c r="EE211" s="116"/>
      <c r="EF211" s="116"/>
      <c r="EG211" s="116"/>
      <c r="EH211" s="116"/>
      <c r="EI211" s="116"/>
      <c r="EJ211" s="116"/>
      <c r="EK211" s="116"/>
      <c r="EL211" s="116"/>
      <c r="EM211" s="116"/>
      <c r="EN211" s="116"/>
      <c r="EO211" s="116"/>
      <c r="EP211" s="116"/>
      <c r="EQ211" s="116"/>
      <c r="ER211" s="116"/>
    </row>
  </sheetData>
  <sheetProtection password="CC63" sheet="1" objects="1" scenarios="1" formatCells="0" selectLockedCells="1"/>
  <mergeCells count="181">
    <mergeCell ref="H199:J199"/>
    <mergeCell ref="H161:M161"/>
    <mergeCell ref="J164:K164"/>
    <mergeCell ref="J197:K197"/>
    <mergeCell ref="J183:K183"/>
    <mergeCell ref="J185:K185"/>
    <mergeCell ref="L199:N199"/>
    <mergeCell ref="J198:K198"/>
    <mergeCell ref="L200:N200"/>
    <mergeCell ref="H201:N201"/>
    <mergeCell ref="H202:M202"/>
    <mergeCell ref="J205:K205"/>
    <mergeCell ref="J207:K207"/>
    <mergeCell ref="H200:J200"/>
    <mergeCell ref="C197:H197"/>
    <mergeCell ref="L178:N178"/>
    <mergeCell ref="J176:K176"/>
    <mergeCell ref="H177:J177"/>
    <mergeCell ref="H178:J178"/>
    <mergeCell ref="H180:M180"/>
    <mergeCell ref="C195:D195"/>
    <mergeCell ref="F195:G195"/>
    <mergeCell ref="C173:D173"/>
    <mergeCell ref="F173:G173"/>
    <mergeCell ref="J173:K173"/>
    <mergeCell ref="J195:K195"/>
    <mergeCell ref="C174:D174"/>
    <mergeCell ref="F174:G174"/>
    <mergeCell ref="H179:N179"/>
    <mergeCell ref="J174:K174"/>
    <mergeCell ref="J166:K166"/>
    <mergeCell ref="N172:O172"/>
    <mergeCell ref="C196:D196"/>
    <mergeCell ref="F196:G196"/>
    <mergeCell ref="J196:K196"/>
    <mergeCell ref="N194:O194"/>
    <mergeCell ref="C175:H175"/>
    <mergeCell ref="J175:K175"/>
    <mergeCell ref="L177:N177"/>
    <mergeCell ref="C154:D154"/>
    <mergeCell ref="H160:N160"/>
    <mergeCell ref="C156:H156"/>
    <mergeCell ref="J156:K156"/>
    <mergeCell ref="C155:D155"/>
    <mergeCell ref="F155:G155"/>
    <mergeCell ref="J155:K155"/>
    <mergeCell ref="F154:G154"/>
    <mergeCell ref="L159:N159"/>
    <mergeCell ref="N153:O153"/>
    <mergeCell ref="J154:K154"/>
    <mergeCell ref="H138:N138"/>
    <mergeCell ref="H159:J159"/>
    <mergeCell ref="H158:J158"/>
    <mergeCell ref="L158:N158"/>
    <mergeCell ref="J144:K144"/>
    <mergeCell ref="H139:M139"/>
    <mergeCell ref="J142:K142"/>
    <mergeCell ref="C133:D133"/>
    <mergeCell ref="F133:G133"/>
    <mergeCell ref="J133:K133"/>
    <mergeCell ref="C134:H134"/>
    <mergeCell ref="J134:K134"/>
    <mergeCell ref="L136:N136"/>
    <mergeCell ref="H137:J137"/>
    <mergeCell ref="L137:N137"/>
    <mergeCell ref="H120:M120"/>
    <mergeCell ref="J123:K123"/>
    <mergeCell ref="J125:K125"/>
    <mergeCell ref="J157:K157"/>
    <mergeCell ref="N131:O131"/>
    <mergeCell ref="C132:D132"/>
    <mergeCell ref="F132:G132"/>
    <mergeCell ref="J132:K132"/>
    <mergeCell ref="J135:K135"/>
    <mergeCell ref="H136:J136"/>
    <mergeCell ref="H119:N119"/>
    <mergeCell ref="C114:D114"/>
    <mergeCell ref="F114:G114"/>
    <mergeCell ref="J114:K114"/>
    <mergeCell ref="J116:K116"/>
    <mergeCell ref="L118:N118"/>
    <mergeCell ref="L117:N117"/>
    <mergeCell ref="C113:D113"/>
    <mergeCell ref="F113:G113"/>
    <mergeCell ref="J113:K113"/>
    <mergeCell ref="H118:J118"/>
    <mergeCell ref="C115:H115"/>
    <mergeCell ref="J115:K115"/>
    <mergeCell ref="H117:J117"/>
    <mergeCell ref="L95:N95"/>
    <mergeCell ref="C92:D92"/>
    <mergeCell ref="H96:J96"/>
    <mergeCell ref="H97:N97"/>
    <mergeCell ref="H98:M98"/>
    <mergeCell ref="L96:N96"/>
    <mergeCell ref="J101:K101"/>
    <mergeCell ref="N112:O112"/>
    <mergeCell ref="H77:J77"/>
    <mergeCell ref="L77:N77"/>
    <mergeCell ref="J94:K94"/>
    <mergeCell ref="H95:J95"/>
    <mergeCell ref="N90:O90"/>
    <mergeCell ref="C93:H93"/>
    <mergeCell ref="J93:K93"/>
    <mergeCell ref="J103:K103"/>
    <mergeCell ref="F92:G92"/>
    <mergeCell ref="J92:K92"/>
    <mergeCell ref="H78:N78"/>
    <mergeCell ref="C74:H74"/>
    <mergeCell ref="J74:K74"/>
    <mergeCell ref="H79:M79"/>
    <mergeCell ref="J82:K82"/>
    <mergeCell ref="C91:D91"/>
    <mergeCell ref="F91:G91"/>
    <mergeCell ref="J91:K91"/>
    <mergeCell ref="J84:K84"/>
    <mergeCell ref="J60:K60"/>
    <mergeCell ref="J73:K73"/>
    <mergeCell ref="J75:K75"/>
    <mergeCell ref="H76:J76"/>
    <mergeCell ref="L76:N76"/>
    <mergeCell ref="C72:D72"/>
    <mergeCell ref="F72:G72"/>
    <mergeCell ref="J62:K62"/>
    <mergeCell ref="N71:O71"/>
    <mergeCell ref="J72:K72"/>
    <mergeCell ref="J43:K43"/>
    <mergeCell ref="L35:N35"/>
    <mergeCell ref="J41:K41"/>
    <mergeCell ref="H37:N37"/>
    <mergeCell ref="N49:O49"/>
    <mergeCell ref="C73:D73"/>
    <mergeCell ref="F73:G73"/>
    <mergeCell ref="J53:K53"/>
    <mergeCell ref="H54:J54"/>
    <mergeCell ref="H57:M57"/>
    <mergeCell ref="L54:N54"/>
    <mergeCell ref="H55:J55"/>
    <mergeCell ref="L55:N55"/>
    <mergeCell ref="H56:N56"/>
    <mergeCell ref="C50:D50"/>
    <mergeCell ref="F50:G50"/>
    <mergeCell ref="J50:K50"/>
    <mergeCell ref="C51:D51"/>
    <mergeCell ref="F51:G51"/>
    <mergeCell ref="C52:H52"/>
    <mergeCell ref="J52:K52"/>
    <mergeCell ref="J51:K51"/>
    <mergeCell ref="H36:J36"/>
    <mergeCell ref="H35:J35"/>
    <mergeCell ref="H38:M38"/>
    <mergeCell ref="L36:N36"/>
    <mergeCell ref="L13:N13"/>
    <mergeCell ref="H16:M16"/>
    <mergeCell ref="H15:N15"/>
    <mergeCell ref="J31:K31"/>
    <mergeCell ref="J21:K21"/>
    <mergeCell ref="J19:K19"/>
    <mergeCell ref="C9:D9"/>
    <mergeCell ref="J9:K9"/>
    <mergeCell ref="F9:G9"/>
    <mergeCell ref="C10:D10"/>
    <mergeCell ref="J10:K10"/>
    <mergeCell ref="H13:J13"/>
    <mergeCell ref="C32:D32"/>
    <mergeCell ref="J33:K33"/>
    <mergeCell ref="J34:K34"/>
    <mergeCell ref="M3:N3"/>
    <mergeCell ref="N8:O8"/>
    <mergeCell ref="F32:G32"/>
    <mergeCell ref="N30:O30"/>
    <mergeCell ref="C33:H33"/>
    <mergeCell ref="J32:K32"/>
    <mergeCell ref="C11:H11"/>
    <mergeCell ref="C31:D31"/>
    <mergeCell ref="J11:K11"/>
    <mergeCell ref="F10:G10"/>
    <mergeCell ref="H14:J14"/>
    <mergeCell ref="L14:N14"/>
    <mergeCell ref="J12:K12"/>
    <mergeCell ref="F31:G31"/>
  </mergeCells>
  <phoneticPr fontId="17" type="noConversion"/>
  <pageMargins left="0.19" right="0.19" top="0.27" bottom="0.27" header="0.2" footer="0.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юноши</vt:lpstr>
      <vt:lpstr>девушки</vt:lpstr>
      <vt:lpstr>Карточка</vt:lpstr>
      <vt:lpstr>девушки!Заголовки_для_печати</vt:lpstr>
      <vt:lpstr>юноши!Заголовки_для_печати</vt:lpstr>
      <vt:lpstr>Карточка!Область_печати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Gimn6</dc:creator>
  <cp:lastModifiedBy>domo</cp:lastModifiedBy>
  <cp:lastPrinted>2018-10-25T08:51:23Z</cp:lastPrinted>
  <dcterms:created xsi:type="dcterms:W3CDTF">2011-06-07T06:07:10Z</dcterms:created>
  <dcterms:modified xsi:type="dcterms:W3CDTF">2019-10-15T09:47:02Z</dcterms:modified>
</cp:coreProperties>
</file>